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lanner" sheetId="2" state="visible" r:id="rId4"/>
    <sheet name="Goal Planner" sheetId="3" state="visible" r:id="rId5"/>
    <sheet name="Benchmar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<sst xmlns="http://schemas.openxmlformats.org/spreadsheetml/2006/main" count="169" uniqueCount="137">
  <si>
    <t xml:space="preserve">GOOGLE ADS PROFIT CALCULATOR</t>
  </si>
  <si>
    <t xml:space="preserve">Will ads make you money? Plan clicks, leads, customers and real profit before you spend - with 2026 benchmarks.</t>
  </si>
  <si>
    <t xml:space="preserve">TWO WAYS TO USE IT</t>
  </si>
  <si>
    <t xml:space="preserve">Planner - start from a budget. See the clicks, leads, customers and profit it buys, in three scenarios side by side.</t>
  </si>
  <si>
    <t xml:space="preserve">Goal Planner - start from how many customers you want. It works out the leads, clicks and budget on Google, Meta or both.</t>
  </si>
  <si>
    <t xml:space="preserve">THE NUMBERS THAT MATTER</t>
  </si>
  <si>
    <t xml:space="preserve">- Profit after ad spend = gross profit on the sales - ad spend. Revenue alone tells you nothing.</t>
  </si>
  <si>
    <t xml:space="preserve">- ROAS = revenue / ad spend. Break-even ROAS = 1 / your margin. On a 30% margin you need 3.33x just to break even.</t>
  </si>
  <si>
    <t xml:space="preserve">- The most you can pay for a customer is the gross profit on their purchase. The most you can pay for a click is that x conversion rate x close rate.</t>
  </si>
  <si>
    <t xml:space="preserve">- Plan on the conservative column. If ads only work in the optimistic one, they probably won't.</t>
  </si>
  <si>
    <t xml:space="preserve">WHERE THE NUMBERS COME FROM</t>
  </si>
  <si>
    <t xml:space="preserve">- Definitions (CTR, CPC, conversion rate, cost per conversion, ROAS) follow Google Ads Help.</t>
  </si>
  <si>
    <t xml:space="preserve">- Benchmarks: WordStream by LocaliQ 'Google Ads Benchmarks 2026' (13,474 US campaigns) and 'Facebook Ads Benchmarks 2026' (lead campaigns). Each channel's defaults come from one report, so they belong together.</t>
  </si>
  <si>
    <t xml:space="preserve">- Benchmarks are medians from those publishers' clients. Your own account data beats any benchmark - use it when you have it.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</si>
  <si>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</si>
  <si>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</si>
  <si>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A planning tool - real results depend on your offer, landing page, tracking and how the account is run.</t>
  </si>
  <si>
    <t xml:space="preserve">Free template from katalaga.com/tools</t>
  </si>
  <si>
    <t xml:space="preserve">GOOGLE ADS PROFIT PLANNER</t>
  </si>
  <si>
    <t xml:space="preserve">Monthly. Yellow cells are yours. Plan from the conservative column - that's the one to budget on.</t>
  </si>
  <si>
    <t xml:space="preserve">Your industry (for benchmarks)</t>
  </si>
  <si>
    <t xml:space="preserve">Home &amp; Home Improvement</t>
  </si>
  <si>
    <t xml:space="preserve">Conservative</t>
  </si>
  <si>
    <t xml:space="preserve">Expected</t>
  </si>
  <si>
    <t xml:space="preserve">Optimistic</t>
  </si>
  <si>
    <t xml:space="preserve">What it means</t>
  </si>
  <si>
    <t xml:space="preserve">YOUR BUSINESS</t>
  </si>
  <si>
    <t xml:space="preserve">Average sale value</t>
  </si>
  <si>
    <t xml:space="preserve">What one new customer pays you (first purchase).</t>
  </si>
  <si>
    <t xml:space="preserve">Purchases per customer over their lifetime</t>
  </si>
  <si>
    <t xml:space="preserve">1 if they only buy once.</t>
  </si>
  <si>
    <t xml:space="preserve">Gross margin on a sale</t>
  </si>
  <si>
    <t xml:space="preserve">Profit after the cost of delivering, before advertising.</t>
  </si>
  <si>
    <t xml:space="preserve">Leads that become customers</t>
  </si>
  <si>
    <t xml:space="preserve">Your close rate. Online store selling direct? Use 100%.</t>
  </si>
  <si>
    <t xml:space="preserve">YOUR ADS</t>
  </si>
  <si>
    <t xml:space="preserve">Monthly ad budget</t>
  </si>
  <si>
    <t xml:space="preserve">Average cost per click (CPC)</t>
  </si>
  <si>
    <t xml:space="preserve">Clicks that become leads (conversion rate)</t>
  </si>
  <si>
    <t xml:space="preserve">Click-through rate (CTR)</t>
  </si>
  <si>
    <t xml:space="preserve">Monthly searches for your keywords (optional)</t>
  </si>
  <si>
    <t xml:space="preserve">From Keyword Planner. Leave blank to plan on budget alone.</t>
  </si>
  <si>
    <t xml:space="preserve">Share of those searches you can win</t>
  </si>
  <si>
    <t xml:space="preserve">Impression share - rarely 100%.</t>
  </si>
  <si>
    <t xml:space="preserve">RESULTS</t>
  </si>
  <si>
    <t xml:space="preserve">Clicks your budget buys</t>
  </si>
  <si>
    <t xml:space="preserve">Clicks available from searches</t>
  </si>
  <si>
    <t xml:space="preserve">Searches x share you win x CTR.</t>
  </si>
  <si>
    <t xml:space="preserve">Clicks you'll get</t>
  </si>
  <si>
    <t xml:space="preserve">Whichever runs out first - budget or searches.</t>
  </si>
  <si>
    <t xml:space="preserve">Ad spend</t>
  </si>
  <si>
    <t xml:space="preserve">Less than budget if searches run out first.</t>
  </si>
  <si>
    <t xml:space="preserve">Impressions needed</t>
  </si>
  <si>
    <t xml:space="preserve">Leads</t>
  </si>
  <si>
    <t xml:space="preserve">Cost per lead</t>
  </si>
  <si>
    <t xml:space="preserve">New customers</t>
  </si>
  <si>
    <t xml:space="preserve">Cost per new customer</t>
  </si>
  <si>
    <t xml:space="preserve">Revenue (first purchase)</t>
  </si>
  <si>
    <t xml:space="preserve">Gross profit (before ad spend)</t>
  </si>
  <si>
    <t xml:space="preserve">PROFIT AFTER AD SPEND</t>
  </si>
  <si>
    <t xml:space="preserve">The number that matters. Revenue isn't profit.</t>
  </si>
  <si>
    <t xml:space="preserve">Lifetime profit after ad spend</t>
  </si>
  <si>
    <t xml:space="preserve">Counting repeat purchases from the same customers.</t>
  </si>
  <si>
    <t xml:space="preserve">RATIOS</t>
  </si>
  <si>
    <t xml:space="preserve">ROAS (revenue / ad spend)</t>
  </si>
  <si>
    <t xml:space="preserve">Google calls this conv. value / cost.</t>
  </si>
  <si>
    <t xml:space="preserve">Break-even ROAS</t>
  </si>
  <si>
    <t xml:space="preserve">1 / gross margin. Below this, ads lose money.</t>
  </si>
  <si>
    <t xml:space="preserve">Return on ad spend as profit (ROI)</t>
  </si>
  <si>
    <t xml:space="preserve">Profit after ad spend / ad spend. 100% = every $1 of ads makes $1 profit.</t>
  </si>
  <si>
    <t xml:space="preserve">Most you can pay per new customer (first purchase)</t>
  </si>
  <si>
    <t xml:space="preserve">Break-even: gross profit on one sale.</t>
  </si>
  <si>
    <t xml:space="preserve">Most you can pay per click</t>
  </si>
  <si>
    <t xml:space="preserve">Break-even CPC = break-even cost per customer x conv. rate x close rate.</t>
  </si>
  <si>
    <t xml:space="preserve">Verdict</t>
  </si>
  <si>
    <t xml:space="preserve">A red CPC means you're paying more per click than you can afford at these rates. Lower the bid, raise conversion or close rate, or raise prices.</t>
  </si>
  <si>
    <t xml:space="preserve">WORK BACKWARDS FROM YOUR GOAL</t>
  </si>
  <si>
    <t xml:space="preserve">How many customers do you want a month? This works out the leads, clicks and budget - on Google, Meta, or a mix.</t>
  </si>
  <si>
    <t xml:space="preserve">YOUR GOAL</t>
  </si>
  <si>
    <t xml:space="preserve">New customers wanted per month</t>
  </si>
  <si>
    <t xml:space="preserve">Before advertising.</t>
  </si>
  <si>
    <t xml:space="preserve">Share of leads from Google (rest from Meta)</t>
  </si>
  <si>
    <t xml:space="preserve">100% = Google only, 0% = Meta only.</t>
  </si>
  <si>
    <t xml:space="preserve">CHANNEL INPUTS</t>
  </si>
  <si>
    <t xml:space="preserve">Google Ads</t>
  </si>
  <si>
    <t xml:space="preserve">Meta Ads</t>
  </si>
  <si>
    <t xml:space="preserve">Cost per click</t>
  </si>
  <si>
    <t xml:space="preserve">Google starts on your industry's 2026 benchmark (picked on the Planner); Meta on the all-industry lead-campaign benchmark. Type over either. Only know Meta CPM? CPC = CPM / (1,000 x CTR).</t>
  </si>
  <si>
    <t xml:space="preserve">Click-through rate</t>
  </si>
  <si>
    <t xml:space="preserve">Same WordStream 2026 reports.</t>
  </si>
  <si>
    <t xml:space="preserve">Clicks that become leads</t>
  </si>
  <si>
    <t xml:space="preserve">Total</t>
  </si>
  <si>
    <t xml:space="preserve">Leads needed</t>
  </si>
  <si>
    <t xml:space="preserve">Goal / close rate, split between channels.</t>
  </si>
  <si>
    <t xml:space="preserve">Clicks needed</t>
  </si>
  <si>
    <t xml:space="preserve">MONTHLY BUDGET NEEDED</t>
  </si>
  <si>
    <t xml:space="preserve">Each channel only has to deliver its share of the leads - so the total isn't double counted.</t>
  </si>
  <si>
    <t xml:space="preserve">Profit after ad spend</t>
  </si>
  <si>
    <t xml:space="preserve">Goal x sale value x margin - total budget.</t>
  </si>
  <si>
    <t xml:space="preserve">GOOGLE ADS SEARCH BENCHMARKS 2026</t>
  </si>
  <si>
    <t xml:space="preserve">WordStream by LocaliQ, 'Google Ads Benchmarks 2026' - 13,474 US search campaigns (Google + Microsoft Ads), Apr 2025 - Mar 2026. Figures are medians.</t>
  </si>
  <si>
    <t xml:space="preserve">https://www.wordstream.com/blog/2026-google-ads-benchmarks</t>
  </si>
  <si>
    <t xml:space="preserve">Industry</t>
  </si>
  <si>
    <t xml:space="preserve">CTR</t>
  </si>
  <si>
    <t xml:space="preserve">Avg CPC</t>
  </si>
  <si>
    <t xml:space="preserve">Conv. rate</t>
  </si>
  <si>
    <t xml:space="preserve">All industries</t>
  </si>
  <si>
    <t xml:space="preserve">Animals &amp; Pets</t>
  </si>
  <si>
    <t xml:space="preserve">Apparel / Fashion &amp; Jewelry</t>
  </si>
  <si>
    <t xml:space="preserve">Arts &amp; Entertainment</t>
  </si>
  <si>
    <t xml:space="preserve">Attorneys &amp; Legal Services</t>
  </si>
  <si>
    <t xml:space="preserve">Automotive - For Sale</t>
  </si>
  <si>
    <t xml:space="preserve">Automotive - Repair, Service &amp; Parts</t>
  </si>
  <si>
    <t xml:space="preserve">Beauty &amp; Personal Care</t>
  </si>
  <si>
    <t xml:space="preserve">Business Services</t>
  </si>
  <si>
    <t xml:space="preserve">Career &amp; Employment</t>
  </si>
  <si>
    <t xml:space="preserve">Dentists &amp; Dental Services</t>
  </si>
  <si>
    <t xml:space="preserve">Education &amp; Instruction</t>
  </si>
  <si>
    <t xml:space="preserve">Finance &amp; Insurance</t>
  </si>
  <si>
    <t xml:space="preserve">Furniture</t>
  </si>
  <si>
    <t xml:space="preserve">Health &amp; Fitness</t>
  </si>
  <si>
    <t xml:space="preserve">Industrial &amp; Commercial</t>
  </si>
  <si>
    <t xml:space="preserve">Personal Services</t>
  </si>
  <si>
    <t xml:space="preserve">Physicians &amp; Surgeons</t>
  </si>
  <si>
    <t xml:space="preserve">Real Estate</t>
  </si>
  <si>
    <t xml:space="preserve">Restaurants &amp; Food</t>
  </si>
  <si>
    <t xml:space="preserve">Shopping, Collectibles &amp; Gifts</t>
  </si>
  <si>
    <t xml:space="preserve">Sports &amp; Recreation</t>
  </si>
  <si>
    <t xml:space="preserve">Travel</t>
  </si>
  <si>
    <t xml:space="preserve">META (FACEBOOK &amp; INSTAGRAM) LEAD CAMPAIGN BENCHMARKS 2026</t>
  </si>
  <si>
    <t xml:space="preserve">WordStream by LocaliQ, 'Facebook Ads Benchmarks 2026' - 452 US lead campaigns, Apr 2025 - Jun 2026. Medians.</t>
  </si>
  <si>
    <t xml:space="preserve">https://www.wordstream.com/blog/facebook-ads-benchmarks-2026</t>
  </si>
  <si>
    <t xml:space="preserve">How to read these:</t>
  </si>
  <si>
    <t xml:space="preserve">- They're medians from each publisher's own client accounts - mostly small and mid-size US businesses. Your account will differ.</t>
  </si>
  <si>
    <t xml:space="preserve">- Conversion rate here means leads (forms, calls). Online stores selling products usually convert far lower - often 1-3% of clicks.</t>
  </si>
  <si>
    <t xml:space="preserve">- Keyword Planner's 'top of page bid' range is the 20th-80th percentile of bids paid over the last 30 days - not a guaranteed CPC.</t>
  </si>
  <si>
    <t xml:space="preserve">- Plan with your own numbers once you have them. Until then, use these for the 'expected' case and be cautious in the others.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</si>
</sst>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[RED]\-#,##0.00;\-"/>
    <numFmt numFmtId="166" formatCode="0.0"/>
    <numFmt numFmtId="167" formatCode="0%"/>
    <numFmt numFmtId="168" formatCode="0.0%"/>
    <numFmt numFmtId="169" formatCode="#,##0"/>
    <numFmt numFmtId="170" formatCode="#,##0.0"/>
    <numFmt numFmtId="171" formatCode="0.00\x"/>
    <numFmt numFmtId="172" formatCode="0"/>
    <numFmt numFmtId="173" formatCode="0.00%"/>
    <numFmt numFmtId="174" formatCode="\$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E699"/>
      </patternFill>
    </fill>
    <fill>
      <patternFill patternType="solid">
        <fgColor rgb="FF1F4E79"/>
        <bgColor rgb="FF003366"/>
      </patternFill>
    </fill>
    <fill>
      <patternFill patternType="solid">
        <fgColor rgb="FF2E7D6B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72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3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4B6B6"/>
        </patternFill>
      </fill>
    </dxf>
    <dxf>
      <fill>
        <patternFill>
          <bgColor rgb="FFD9EAD3"/>
        </patternFill>
      </fill>
    </dxf>
    <dxf>
      <fill>
        <patternFill>
          <bgColor rgb="FFFFE699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wordstream.com/blog/2026-google-ads-benchmarks" TargetMode="External"/><Relationship Id="rId2" Type="http://schemas.openxmlformats.org/officeDocument/2006/relationships/hyperlink" Target="https://www.wordstream.com/blog/facebook-ads-benchmarks-2026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23.8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5" t="s">
        <v>16</v>
      </c>
    </row>
    <row r="24" customFormat="false" ht="15" hidden="false" customHeight="false" outlineLevel="0" collapsed="false">
      <c r="B24" s="6" t="s">
        <v>17</v>
      </c>
    </row>
  </sheetData>
  <hyperlinks>
    <hyperlink ref="B24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5" min="3" style="0" width="15"/>
    <col collapsed="false" customWidth="true" hidden="false" outlineLevel="0" max="6" min="6" style="0" width="3"/>
    <col collapsed="false" customWidth="true" hidden="false" outlineLevel="0" max="7" min="7" style="0" width="58"/>
  </cols>
  <sheetData>
    <row r="1" customFormat="false" ht="19.7" hidden="false" customHeight="false" outlineLevel="0" collapsed="false">
      <c r="B1" s="7" t="s">
        <v>18</v>
      </c>
    </row>
    <row r="2" customFormat="false" ht="15" hidden="false" customHeight="false" outlineLevel="0" collapsed="false">
      <c r="B2" s="8" t="s">
        <v>19</v>
      </c>
    </row>
    <row r="3" customFormat="false" ht="15" hidden="false" customHeight="false" outlineLevel="0" collapsed="false">
      <c r="B3" s="9" t="s">
        <v>20</v>
      </c>
      <c r="C3" s="10" t="s">
        <v>21</v>
      </c>
      <c r="D3" s="10"/>
      <c r="E3" s="10"/>
    </row>
    <row r="5" customFormat="false" ht="15" hidden="false" customHeight="false" outlineLevel="0" collapsed="false">
      <c r="B5" s="11"/>
      <c r="C5" s="12" t="s">
        <v>22</v>
      </c>
      <c r="D5" s="12" t="s">
        <v>23</v>
      </c>
      <c r="E5" s="12" t="s">
        <v>24</v>
      </c>
      <c r="G5" s="13" t="s">
        <v>25</v>
      </c>
    </row>
    <row r="6" customFormat="false" ht="15" hidden="false" customHeight="false" outlineLevel="0" collapsed="false">
      <c r="B6" s="14" t="s">
        <v>26</v>
      </c>
    </row>
    <row r="7" customFormat="false" ht="15" hidden="false" customHeight="false" outlineLevel="0" collapsed="false">
      <c r="B7" s="15" t="s">
        <v>27</v>
      </c>
      <c r="C7" s="16" t="n">
        <v>4000</v>
      </c>
      <c r="D7" s="16" t="n">
        <v>4000</v>
      </c>
      <c r="E7" s="16" t="n">
        <v>4000</v>
      </c>
      <c r="G7" s="17" t="s">
        <v>28</v>
      </c>
    </row>
    <row r="8" customFormat="false" ht="15" hidden="false" customHeight="false" outlineLevel="0" collapsed="false">
      <c r="B8" s="15" t="s">
        <v>29</v>
      </c>
      <c r="C8" s="18" t="n">
        <v>1</v>
      </c>
      <c r="D8" s="18" t="n">
        <v>1.2</v>
      </c>
      <c r="E8" s="18" t="n">
        <v>1.5</v>
      </c>
      <c r="G8" s="17" t="s">
        <v>30</v>
      </c>
    </row>
    <row r="9" customFormat="false" ht="15" hidden="false" customHeight="false" outlineLevel="0" collapsed="false">
      <c r="B9" s="15" t="s">
        <v>31</v>
      </c>
      <c r="C9" s="19" t="n">
        <v>0.3</v>
      </c>
      <c r="D9" s="19" t="n">
        <v>0.3</v>
      </c>
      <c r="E9" s="19" t="n">
        <v>0.3</v>
      </c>
      <c r="G9" s="17" t="s">
        <v>32</v>
      </c>
    </row>
    <row r="10" customFormat="false" ht="15" hidden="false" customHeight="false" outlineLevel="0" collapsed="false">
      <c r="B10" s="15" t="s">
        <v>33</v>
      </c>
      <c r="C10" s="19" t="n">
        <v>0.1</v>
      </c>
      <c r="D10" s="19" t="n">
        <v>0.2</v>
      </c>
      <c r="E10" s="19" t="n">
        <v>0.25</v>
      </c>
      <c r="G10" s="17" t="s">
        <v>34</v>
      </c>
    </row>
    <row r="12" customFormat="false" ht="15" hidden="false" customHeight="false" outlineLevel="0" collapsed="false">
      <c r="B12" s="14" t="s">
        <v>35</v>
      </c>
    </row>
    <row r="13" customFormat="false" ht="15" hidden="false" customHeight="false" outlineLevel="0" collapsed="false">
      <c r="B13" s="15" t="s">
        <v>36</v>
      </c>
      <c r="C13" s="16" t="n">
        <v>3000</v>
      </c>
      <c r="D13" s="16" t="n">
        <v>3000</v>
      </c>
      <c r="E13" s="16" t="n">
        <v>3000</v>
      </c>
      <c r="G13" s="17"/>
    </row>
    <row r="14" customFormat="false" ht="15" hidden="false" customHeight="false" outlineLevel="0" collapsed="false">
      <c r="B14" s="15" t="s">
        <v>37</v>
      </c>
      <c r="C14" s="16" t="n">
        <v>10</v>
      </c>
      <c r="D14" s="16" t="n">
        <f aca="false">IFERROR(INDEX(Benchmarks!$C$6:$C$29,MATCH($C$3,Benchmarks!$A$6:$A$29,0)),8.33)</f>
        <v>8.33</v>
      </c>
      <c r="E14" s="16" t="n">
        <v>7</v>
      </c>
      <c r="G14" s="17" t="str">
        <f aca="false">"From Keyword Planner or your account."&amp;IFERROR(" Benchmark for your industry: "&amp;"$"&amp;TEXT(INDEX(Benchmarks!$C$6:$C$29,MATCH($C$3,Benchmarks!$A$6:$A$29,0)),"0.00"),"")</f>
        <v>From Keyword Planner or your account. Benchmark for your industry: $8.33</v>
      </c>
    </row>
    <row r="15" customFormat="false" ht="15" hidden="false" customHeight="false" outlineLevel="0" collapsed="false">
      <c r="B15" s="15" t="s">
        <v>38</v>
      </c>
      <c r="C15" s="20" t="n">
        <v>0.05</v>
      </c>
      <c r="D15" s="20" t="n">
        <f aca="false">IFERROR(INDEX(Benchmarks!$D$6:$D$29,MATCH($C$3,Benchmarks!$A$6:$A$29,0)),0.08)</f>
        <v>0.0805</v>
      </c>
      <c r="E15" s="20" t="n">
        <v>0.1</v>
      </c>
      <c r="G15" s="17" t="str">
        <f aca="false">"Forms, calls, bookings."&amp;IFERROR(" Benchmark for your industry: "&amp;TEXT(INDEX(Benchmarks!$D$6:$D$29,MATCH($C$3,Benchmarks!$A$6:$A$29,0)),"0.00%"),"")</f>
        <v>Forms, calls, bookings. Benchmark for your industry: 8.05%</v>
      </c>
    </row>
    <row r="16" customFormat="false" ht="15" hidden="false" customHeight="false" outlineLevel="0" collapsed="false">
      <c r="B16" s="15" t="s">
        <v>39</v>
      </c>
      <c r="C16" s="20" t="n">
        <v>0.05</v>
      </c>
      <c r="D16" s="20" t="n">
        <f aca="false">IFERROR(INDEX(Benchmarks!$B$6:$B$29,MATCH($C$3,Benchmarks!$A$6:$A$29,0)),0.0647)</f>
        <v>0.0647</v>
      </c>
      <c r="E16" s="20" t="n">
        <v>0.08</v>
      </c>
      <c r="G16" s="17" t="str">
        <f aca="false">"Only used to estimate impressions."&amp;IFERROR(" Benchmark for your industry: "&amp;TEXT(INDEX(Benchmarks!$B$6:$B$29,MATCH($C$3,Benchmarks!$A$6:$A$29,0)),"0.00%"),"")</f>
        <v>Only used to estimate impressions. Benchmark for your industry: 6.47%</v>
      </c>
    </row>
    <row r="17" customFormat="false" ht="15" hidden="false" customHeight="false" outlineLevel="0" collapsed="false">
      <c r="B17" s="15" t="s">
        <v>40</v>
      </c>
      <c r="C17" s="21"/>
      <c r="D17" s="21"/>
      <c r="E17" s="21"/>
      <c r="G17" s="17" t="s">
        <v>41</v>
      </c>
    </row>
    <row r="18" customFormat="false" ht="15" hidden="false" customHeight="false" outlineLevel="0" collapsed="false">
      <c r="B18" s="15" t="s">
        <v>42</v>
      </c>
      <c r="C18" s="19" t="n">
        <v>0.3</v>
      </c>
      <c r="D18" s="19" t="n">
        <v>0.5</v>
      </c>
      <c r="E18" s="19" t="n">
        <v>0.7</v>
      </c>
      <c r="G18" s="17" t="s">
        <v>43</v>
      </c>
    </row>
    <row r="20" customFormat="false" ht="15" hidden="false" customHeight="false" outlineLevel="0" collapsed="false">
      <c r="B20" s="14" t="s">
        <v>44</v>
      </c>
    </row>
    <row r="21" customFormat="false" ht="15" hidden="false" customHeight="false" outlineLevel="0" collapsed="false">
      <c r="B21" s="22" t="s">
        <v>45</v>
      </c>
      <c r="C21" s="23" t="n">
        <f aca="false">IFERROR(C13/C14,0)</f>
        <v>300</v>
      </c>
      <c r="D21" s="23" t="n">
        <f aca="false">IFERROR(D13/D14,0)</f>
        <v>360.144057623049</v>
      </c>
      <c r="E21" s="23" t="n">
        <f aca="false">IFERROR(E13/E14,0)</f>
        <v>428.571428571429</v>
      </c>
    </row>
    <row r="22" customFormat="false" ht="15" hidden="false" customHeight="false" outlineLevel="0" collapsed="false">
      <c r="B22" s="22" t="s">
        <v>46</v>
      </c>
      <c r="C22" s="23" t="str">
        <f aca="false">IF(C17="","No limit",C17*C18*C16)</f>
        <v>No limit</v>
      </c>
      <c r="D22" s="23" t="str">
        <f aca="false">IF(D17="","No limit",D17*D18*D16)</f>
        <v>No limit</v>
      </c>
      <c r="E22" s="23" t="str">
        <f aca="false">IF(E17="","No limit",E17*E18*E16)</f>
        <v>No limit</v>
      </c>
      <c r="G22" s="17" t="s">
        <v>47</v>
      </c>
    </row>
    <row r="23" customFormat="false" ht="15" hidden="false" customHeight="false" outlineLevel="0" collapsed="false">
      <c r="B23" s="24" t="s">
        <v>48</v>
      </c>
      <c r="C23" s="25" t="n">
        <f aca="false">IF(ISNUMBER(C22),MIN(C21,C22),C21)</f>
        <v>300</v>
      </c>
      <c r="D23" s="25" t="n">
        <f aca="false">IF(ISNUMBER(D22),MIN(D21,D22),D21)</f>
        <v>360.144057623049</v>
      </c>
      <c r="E23" s="25" t="n">
        <f aca="false">IF(ISNUMBER(E22),MIN(E21,E22),E21)</f>
        <v>428.571428571429</v>
      </c>
      <c r="G23" s="17" t="s">
        <v>49</v>
      </c>
    </row>
    <row r="24" customFormat="false" ht="15" hidden="false" customHeight="false" outlineLevel="0" collapsed="false">
      <c r="B24" s="22" t="s">
        <v>50</v>
      </c>
      <c r="C24" s="26" t="n">
        <f aca="false">C23*C14</f>
        <v>3000</v>
      </c>
      <c r="D24" s="26" t="n">
        <f aca="false">D23*D14</f>
        <v>3000</v>
      </c>
      <c r="E24" s="26" t="n">
        <f aca="false">E23*E14</f>
        <v>3000</v>
      </c>
      <c r="G24" s="17" t="s">
        <v>51</v>
      </c>
    </row>
    <row r="25" customFormat="false" ht="15" hidden="false" customHeight="false" outlineLevel="0" collapsed="false">
      <c r="B25" s="22" t="s">
        <v>52</v>
      </c>
      <c r="C25" s="23" t="n">
        <f aca="false">IFERROR(C23/C16,0)</f>
        <v>6000</v>
      </c>
      <c r="D25" s="23" t="n">
        <f aca="false">IFERROR(D23/D16,0)</f>
        <v>5566.36874224187</v>
      </c>
      <c r="E25" s="23" t="n">
        <f aca="false">IFERROR(E23/E16,0)</f>
        <v>5357.14285714286</v>
      </c>
    </row>
    <row r="26" customFormat="false" ht="15" hidden="false" customHeight="false" outlineLevel="0" collapsed="false">
      <c r="B26" s="24" t="s">
        <v>53</v>
      </c>
      <c r="C26" s="27" t="n">
        <f aca="false">C23*C15</f>
        <v>15</v>
      </c>
      <c r="D26" s="27" t="n">
        <f aca="false">D23*D15</f>
        <v>28.9915966386555</v>
      </c>
      <c r="E26" s="27" t="n">
        <f aca="false">E23*E15</f>
        <v>42.8571428571429</v>
      </c>
    </row>
    <row r="27" customFormat="false" ht="15" hidden="false" customHeight="false" outlineLevel="0" collapsed="false">
      <c r="B27" s="22" t="s">
        <v>54</v>
      </c>
      <c r="C27" s="26" t="n">
        <f aca="false">IFERROR(C24/C26,"-")</f>
        <v>200</v>
      </c>
      <c r="D27" s="26" t="n">
        <f aca="false">IFERROR(D24/D26,"-")</f>
        <v>103.478260869565</v>
      </c>
      <c r="E27" s="26" t="n">
        <f aca="false">IFERROR(E24/E26,"-")</f>
        <v>70</v>
      </c>
    </row>
    <row r="28" customFormat="false" ht="15" hidden="false" customHeight="false" outlineLevel="0" collapsed="false">
      <c r="B28" s="24" t="s">
        <v>55</v>
      </c>
      <c r="C28" s="27" t="n">
        <f aca="false">C26*C10</f>
        <v>1.5</v>
      </c>
      <c r="D28" s="27" t="n">
        <f aca="false">D26*D10</f>
        <v>5.79831932773109</v>
      </c>
      <c r="E28" s="27" t="n">
        <f aca="false">E26*E10</f>
        <v>10.7142857142857</v>
      </c>
    </row>
    <row r="29" customFormat="false" ht="15" hidden="false" customHeight="false" outlineLevel="0" collapsed="false">
      <c r="B29" s="22" t="s">
        <v>56</v>
      </c>
      <c r="C29" s="26" t="n">
        <f aca="false">IFERROR(C24/C28,"-")</f>
        <v>2000</v>
      </c>
      <c r="D29" s="26" t="n">
        <f aca="false">IFERROR(D24/D28,"-")</f>
        <v>517.391304347826</v>
      </c>
      <c r="E29" s="26" t="n">
        <f aca="false">IFERROR(E24/E28,"-")</f>
        <v>280</v>
      </c>
    </row>
    <row r="30" customFormat="false" ht="15" hidden="false" customHeight="false" outlineLevel="0" collapsed="false">
      <c r="B30" s="22" t="s">
        <v>57</v>
      </c>
      <c r="C30" s="26" t="n">
        <f aca="false">C28*C7</f>
        <v>6000</v>
      </c>
      <c r="D30" s="26" t="n">
        <f aca="false">D28*D7</f>
        <v>23193.2773109244</v>
      </c>
      <c r="E30" s="26" t="n">
        <f aca="false">E28*E7</f>
        <v>42857.1428571429</v>
      </c>
    </row>
    <row r="31" customFormat="false" ht="15" hidden="false" customHeight="false" outlineLevel="0" collapsed="false">
      <c r="B31" s="22" t="s">
        <v>58</v>
      </c>
      <c r="C31" s="26" t="n">
        <f aca="false">C30*C9</f>
        <v>1800</v>
      </c>
      <c r="D31" s="26" t="n">
        <f aca="false">D30*D9</f>
        <v>6957.98319327731</v>
      </c>
      <c r="E31" s="26" t="n">
        <f aca="false">E30*E9</f>
        <v>12857.1428571429</v>
      </c>
    </row>
    <row r="32" customFormat="false" ht="15" hidden="false" customHeight="false" outlineLevel="0" collapsed="false">
      <c r="B32" s="24" t="s">
        <v>59</v>
      </c>
      <c r="C32" s="28" t="n">
        <f aca="false">C31-C24</f>
        <v>-1200</v>
      </c>
      <c r="D32" s="28" t="n">
        <f aca="false">D31-D24</f>
        <v>3957.98319327731</v>
      </c>
      <c r="E32" s="28" t="n">
        <f aca="false">E31-E24</f>
        <v>9857.14285714286</v>
      </c>
      <c r="G32" s="17" t="s">
        <v>60</v>
      </c>
    </row>
    <row r="33" customFormat="false" ht="15" hidden="false" customHeight="false" outlineLevel="0" collapsed="false">
      <c r="B33" s="22" t="s">
        <v>61</v>
      </c>
      <c r="C33" s="26" t="n">
        <f aca="false">C31*C8-C24</f>
        <v>-1200</v>
      </c>
      <c r="D33" s="26" t="n">
        <f aca="false">D31*D8-D24</f>
        <v>5349.57983193277</v>
      </c>
      <c r="E33" s="26" t="n">
        <f aca="false">E31*E8-E24</f>
        <v>16285.7142857143</v>
      </c>
      <c r="G33" s="17" t="s">
        <v>62</v>
      </c>
    </row>
    <row r="35" customFormat="false" ht="15" hidden="false" customHeight="false" outlineLevel="0" collapsed="false">
      <c r="B35" s="14" t="s">
        <v>63</v>
      </c>
    </row>
    <row r="36" customFormat="false" ht="15" hidden="false" customHeight="false" outlineLevel="0" collapsed="false">
      <c r="B36" s="22" t="s">
        <v>64</v>
      </c>
      <c r="C36" s="29" t="n">
        <f aca="false">IFERROR(C30/C24,"-")</f>
        <v>2</v>
      </c>
      <c r="D36" s="29" t="n">
        <f aca="false">IFERROR(D30/D24,"-")</f>
        <v>7.73109243697479</v>
      </c>
      <c r="E36" s="29" t="n">
        <f aca="false">IFERROR(E30/E24,"-")</f>
        <v>14.2857142857143</v>
      </c>
      <c r="G36" s="17" t="s">
        <v>65</v>
      </c>
    </row>
    <row r="37" customFormat="false" ht="15" hidden="false" customHeight="false" outlineLevel="0" collapsed="false">
      <c r="B37" s="22" t="s">
        <v>66</v>
      </c>
      <c r="C37" s="29" t="n">
        <f aca="false">IFERROR(1/C9,"-")</f>
        <v>3.33333333333333</v>
      </c>
      <c r="D37" s="29" t="n">
        <f aca="false">IFERROR(1/D9,"-")</f>
        <v>3.33333333333333</v>
      </c>
      <c r="E37" s="29" t="n">
        <f aca="false">IFERROR(1/E9,"-")</f>
        <v>3.33333333333333</v>
      </c>
      <c r="G37" s="17" t="s">
        <v>67</v>
      </c>
    </row>
    <row r="38" customFormat="false" ht="15" hidden="false" customHeight="false" outlineLevel="0" collapsed="false">
      <c r="B38" s="22" t="s">
        <v>68</v>
      </c>
      <c r="C38" s="30" t="n">
        <f aca="false">IFERROR(C32/C24,"-")</f>
        <v>-0.4</v>
      </c>
      <c r="D38" s="30" t="n">
        <f aca="false">IFERROR(D32/D24,"-")</f>
        <v>1.31932773109244</v>
      </c>
      <c r="E38" s="30" t="n">
        <f aca="false">IFERROR(E32/E24,"-")</f>
        <v>3.28571428571429</v>
      </c>
      <c r="G38" s="17" t="s">
        <v>69</v>
      </c>
    </row>
    <row r="39" customFormat="false" ht="15" hidden="false" customHeight="false" outlineLevel="0" collapsed="false">
      <c r="B39" s="22" t="s">
        <v>70</v>
      </c>
      <c r="C39" s="26" t="n">
        <f aca="false">C7*C9</f>
        <v>1200</v>
      </c>
      <c r="D39" s="26" t="n">
        <f aca="false">D7*D9</f>
        <v>1200</v>
      </c>
      <c r="E39" s="26" t="n">
        <f aca="false">E7*E9</f>
        <v>1200</v>
      </c>
      <c r="G39" s="17" t="s">
        <v>71</v>
      </c>
    </row>
    <row r="40" customFormat="false" ht="15" hidden="false" customHeight="false" outlineLevel="0" collapsed="false">
      <c r="B40" s="22" t="s">
        <v>72</v>
      </c>
      <c r="C40" s="26" t="n">
        <f aca="false">C39*C15*C10</f>
        <v>6</v>
      </c>
      <c r="D40" s="26" t="n">
        <f aca="false">D39*D15*D10</f>
        <v>19.32</v>
      </c>
      <c r="E40" s="26" t="n">
        <f aca="false">E39*E15*E10</f>
        <v>30</v>
      </c>
      <c r="G40" s="17" t="s">
        <v>73</v>
      </c>
    </row>
    <row r="42" customFormat="false" ht="27.75" hidden="false" customHeight="true" outlineLevel="0" collapsed="false">
      <c r="B42" s="9" t="s">
        <v>74</v>
      </c>
      <c r="C42" s="31" t="str">
        <f aca="false">IF(C32&gt;0,"Profitable",IF(C33&gt;0,"Profitable over time","Loses money"))</f>
        <v>Loses money</v>
      </c>
      <c r="D42" s="31" t="str">
        <f aca="false">IF(D32&gt;0,"Profitable",IF(D33&gt;0,"Profitable over time","Loses money"))</f>
        <v>Profitable</v>
      </c>
      <c r="E42" s="31" t="str">
        <f aca="false">IF(E32&gt;0,"Profitable",IF(E33&gt;0,"Profitable over time","Loses money"))</f>
        <v>Profitable</v>
      </c>
    </row>
    <row r="44" customFormat="false" ht="15" hidden="false" customHeight="false" outlineLevel="0" collapsed="false">
      <c r="B44" s="8" t="s">
        <v>75</v>
      </c>
    </row>
  </sheetData>
  <mergeCells count="1">
    <mergeCell ref="C3:E3"/>
  </mergeCells>
  <conditionalFormatting sqref="C42:E42">
    <cfRule type="expression" priority="2" aboveAverage="0" equalAverage="0" bottom="0" percent="0" rank="0" text="" dxfId="0">
      <formula>C42="Loses money"</formula>
    </cfRule>
    <cfRule type="expression" priority="3" aboveAverage="0" equalAverage="0" bottom="0" percent="0" rank="0" text="" dxfId="1">
      <formula>C42="Profitable"</formula>
    </cfRule>
    <cfRule type="expression" priority="4" aboveAverage="0" equalAverage="0" bottom="0" percent="0" rank="0" text="" dxfId="2">
      <formula>C42="Profitable over time"</formula>
    </cfRule>
  </conditionalFormatting>
  <conditionalFormatting sqref="C32:E32">
    <cfRule type="cellIs" priority="5" operator="lessThan" aboveAverage="0" equalAverage="0" bottom="0" percent="0" rank="0" text="" dxfId="3">
      <formula>0</formula>
    </cfRule>
  </conditionalFormatting>
  <conditionalFormatting sqref="C14:E14">
    <cfRule type="expression" priority="6" aboveAverage="0" equalAverage="0" bottom="0" percent="0" rank="0" text="" dxfId="0">
      <formula>C14&gt;C40</formula>
    </cfRule>
  </conditionalFormatting>
  <dataValidations count="3">
    <dataValidation allowBlank="true" error="Enter a number of 0 or more, without currency symbols." errorStyle="stop" errorTitle="Check the number" operator="greaterThanOrEqual" showDropDown="false" showErrorMessage="true" showInputMessage="false" sqref="C7:E8 C11:E14 C17:E17" type="decimal">
      <formula1>0</formula1>
      <formula2>0</formula2>
    </dataValidation>
    <dataValidation allowBlank="true" error="Enter a percentage between 0% and 100%." errorStyle="stop" errorTitle="Enter a percentage" operator="between" showDropDown="false" showErrorMessage="true" showInputMessage="false" sqref="C9:E10 C15:E16 C18:E18" type="decimal">
      <formula1>0</formula1>
      <formula2>1</formula2>
    </dataValidation>
    <dataValidation allowBlank="true" error="Choose an option from the list." errorStyle="stop" errorTitle="Pick from the list" operator="between" showDropDown="false" showErrorMessage="true" showInputMessage="false" sqref="C3" type="list">
      <formula1>Benchmarks!$A$6:$A$29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B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5" min="3" style="0" width="16"/>
    <col collapsed="false" customWidth="true" hidden="false" outlineLevel="0" max="6" min="6" style="0" width="3"/>
    <col collapsed="false" customWidth="true" hidden="false" outlineLevel="0" max="7" min="7" style="0" width="54"/>
  </cols>
  <sheetData>
    <row r="1" customFormat="false" ht="19.7" hidden="false" customHeight="false" outlineLevel="0" collapsed="false">
      <c r="B1" s="7" t="s">
        <v>76</v>
      </c>
    </row>
    <row r="2" customFormat="false" ht="15" hidden="false" customHeight="false" outlineLevel="0" collapsed="false">
      <c r="B2" s="8" t="s">
        <v>77</v>
      </c>
    </row>
    <row r="4" customFormat="false" ht="15" hidden="false" customHeight="false" outlineLevel="0" collapsed="false">
      <c r="B4" s="14" t="s">
        <v>78</v>
      </c>
    </row>
    <row r="5" customFormat="false" ht="15" hidden="false" customHeight="false" outlineLevel="0" collapsed="false">
      <c r="B5" s="15" t="s">
        <v>79</v>
      </c>
      <c r="C5" s="32" t="n">
        <v>10</v>
      </c>
    </row>
    <row r="6" customFormat="false" ht="15" hidden="false" customHeight="false" outlineLevel="0" collapsed="false">
      <c r="B6" s="15" t="s">
        <v>27</v>
      </c>
      <c r="C6" s="16" t="n">
        <v>4000</v>
      </c>
    </row>
    <row r="7" customFormat="false" ht="15" hidden="false" customHeight="false" outlineLevel="0" collapsed="false">
      <c r="B7" s="15" t="s">
        <v>31</v>
      </c>
      <c r="C7" s="19" t="n">
        <v>0.3</v>
      </c>
      <c r="G7" s="17" t="s">
        <v>80</v>
      </c>
    </row>
    <row r="8" customFormat="false" ht="15" hidden="false" customHeight="false" outlineLevel="0" collapsed="false">
      <c r="B8" s="15" t="s">
        <v>33</v>
      </c>
      <c r="C8" s="19" t="n">
        <v>0.2</v>
      </c>
    </row>
    <row r="9" customFormat="false" ht="15" hidden="false" customHeight="false" outlineLevel="0" collapsed="false">
      <c r="B9" s="15" t="s">
        <v>81</v>
      </c>
      <c r="C9" s="19" t="n">
        <v>0.6</v>
      </c>
      <c r="G9" s="17" t="s">
        <v>82</v>
      </c>
    </row>
    <row r="11" customFormat="false" ht="15" hidden="false" customHeight="false" outlineLevel="0" collapsed="false">
      <c r="B11" s="11" t="s">
        <v>83</v>
      </c>
      <c r="C11" s="12" t="s">
        <v>84</v>
      </c>
      <c r="D11" s="12" t="s">
        <v>85</v>
      </c>
    </row>
    <row r="12" customFormat="false" ht="15" hidden="false" customHeight="false" outlineLevel="0" collapsed="false">
      <c r="B12" s="15" t="s">
        <v>86</v>
      </c>
      <c r="C12" s="16" t="n">
        <f aca="false">IFERROR(INDEX(Benchmarks!$C$6:$C$29,MATCH(Planner!$C$3,Benchmarks!$A$6:$A$29,0)),8.33)</f>
        <v>8.33</v>
      </c>
      <c r="D12" s="16" t="n">
        <v>1.8</v>
      </c>
      <c r="G12" s="17" t="s">
        <v>87</v>
      </c>
    </row>
    <row r="13" customFormat="false" ht="15" hidden="false" customHeight="false" outlineLevel="0" collapsed="false">
      <c r="B13" s="15" t="s">
        <v>88</v>
      </c>
      <c r="C13" s="33" t="n">
        <f aca="false">IFERROR(INDEX(Benchmarks!$B$6:$B$29,MATCH(Planner!$C$3,Benchmarks!$A$6:$A$29,0)),0.0647)</f>
        <v>0.0647</v>
      </c>
      <c r="D13" s="33" t="n">
        <v>0.027</v>
      </c>
      <c r="G13" s="17" t="s">
        <v>89</v>
      </c>
    </row>
    <row r="14" customFormat="false" ht="15" hidden="false" customHeight="false" outlineLevel="0" collapsed="false">
      <c r="B14" s="15" t="s">
        <v>90</v>
      </c>
      <c r="C14" s="33" t="n">
        <f aca="false">IFERROR(INDEX(Benchmarks!$D$6:$D$29,MATCH(Planner!$C$3,Benchmarks!$A$6:$A$29,0)),0.0805)</f>
        <v>0.0805</v>
      </c>
      <c r="D14" s="33" t="n">
        <v>0.0854</v>
      </c>
    </row>
    <row r="16" customFormat="false" ht="15" hidden="false" customHeight="false" outlineLevel="0" collapsed="false">
      <c r="B16" s="34" t="s">
        <v>44</v>
      </c>
      <c r="C16" s="35" t="s">
        <v>84</v>
      </c>
      <c r="D16" s="35" t="s">
        <v>85</v>
      </c>
      <c r="E16" s="35" t="s">
        <v>91</v>
      </c>
    </row>
    <row r="17" customFormat="false" ht="15" hidden="false" customHeight="false" outlineLevel="0" collapsed="false">
      <c r="B17" s="24" t="s">
        <v>92</v>
      </c>
      <c r="C17" s="27" t="n">
        <f aca="false">IFERROR($C$5/$C$8,0)*$C$9</f>
        <v>30</v>
      </c>
      <c r="D17" s="27" t="n">
        <f aca="false">IFERROR($C$5/$C$8,0)*(1-$C$9)</f>
        <v>20</v>
      </c>
      <c r="E17" s="27" t="n">
        <f aca="false">C17+D17</f>
        <v>50</v>
      </c>
      <c r="G17" s="17" t="s">
        <v>93</v>
      </c>
    </row>
    <row r="18" customFormat="false" ht="15" hidden="false" customHeight="false" outlineLevel="0" collapsed="false">
      <c r="B18" s="22" t="s">
        <v>86</v>
      </c>
      <c r="C18" s="26" t="n">
        <f aca="false">C12</f>
        <v>8.33</v>
      </c>
      <c r="D18" s="26" t="n">
        <f aca="false">D12</f>
        <v>1.8</v>
      </c>
    </row>
    <row r="19" customFormat="false" ht="15" hidden="false" customHeight="false" outlineLevel="0" collapsed="false">
      <c r="B19" s="22" t="s">
        <v>94</v>
      </c>
      <c r="C19" s="23" t="n">
        <f aca="false">IFERROR(C17/C14,0)</f>
        <v>372.670807453416</v>
      </c>
      <c r="D19" s="23" t="n">
        <f aca="false">IFERROR(D17/D14,0)</f>
        <v>234.192037470726</v>
      </c>
      <c r="E19" s="23" t="n">
        <f aca="false">C19+D19</f>
        <v>606.862844924142</v>
      </c>
    </row>
    <row r="20" customFormat="false" ht="15" hidden="false" customHeight="false" outlineLevel="0" collapsed="false">
      <c r="B20" s="22" t="s">
        <v>52</v>
      </c>
      <c r="C20" s="23" t="n">
        <f aca="false">IFERROR(C19/C13,0)</f>
        <v>5759.98156805898</v>
      </c>
      <c r="D20" s="23" t="n">
        <f aca="false">IFERROR(D19/D13,0)</f>
        <v>8673.77916558244</v>
      </c>
      <c r="E20" s="23" t="n">
        <f aca="false">C20+D20</f>
        <v>14433.7607336414</v>
      </c>
    </row>
    <row r="21" customFormat="false" ht="15" hidden="false" customHeight="false" outlineLevel="0" collapsed="false">
      <c r="B21" s="24" t="s">
        <v>95</v>
      </c>
      <c r="C21" s="28" t="n">
        <f aca="false">C19*C18</f>
        <v>3104.34782608696</v>
      </c>
      <c r="D21" s="28" t="n">
        <f aca="false">D19*D18</f>
        <v>421.545667447307</v>
      </c>
      <c r="E21" s="28" t="n">
        <f aca="false">C21+D21</f>
        <v>3525.89349353426</v>
      </c>
      <c r="G21" s="17" t="s">
        <v>96</v>
      </c>
    </row>
    <row r="22" customFormat="false" ht="15" hidden="false" customHeight="false" outlineLevel="0" collapsed="false">
      <c r="B22" s="22" t="s">
        <v>54</v>
      </c>
      <c r="C22" s="26" t="n">
        <f aca="false">IFERROR(C21/C17,"-")</f>
        <v>103.478260869565</v>
      </c>
      <c r="D22" s="26" t="n">
        <f aca="false">IFERROR(D21/D17,"-")</f>
        <v>21.0772833723653</v>
      </c>
      <c r="E22" s="26" t="n">
        <f aca="false">IFERROR(E21/E17,"-")</f>
        <v>70.5178698706853</v>
      </c>
    </row>
    <row r="23" customFormat="false" ht="15" hidden="false" customHeight="false" outlineLevel="0" collapsed="false">
      <c r="B23" s="22" t="s">
        <v>56</v>
      </c>
      <c r="C23" s="26" t="n">
        <f aca="false">IFERROR(C22/$C$8,"-")</f>
        <v>517.391304347826</v>
      </c>
      <c r="D23" s="26" t="n">
        <f aca="false">IFERROR(D22/$C$8,"-")</f>
        <v>105.386416861827</v>
      </c>
      <c r="E23" s="26" t="n">
        <f aca="false">IFERROR(E21/$C$5,"-")</f>
        <v>352.589349353426</v>
      </c>
    </row>
    <row r="24" customFormat="false" ht="15" hidden="false" customHeight="false" outlineLevel="0" collapsed="false">
      <c r="B24" s="24" t="s">
        <v>97</v>
      </c>
      <c r="E24" s="28" t="n">
        <f aca="false">IF($C$8=0,"-",$C$5*$C$6*$C$7-E21)</f>
        <v>8474.10650646574</v>
      </c>
      <c r="G24" s="17" t="s">
        <v>98</v>
      </c>
    </row>
  </sheetData>
  <conditionalFormatting sqref="E24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dataValidations count="2">
    <dataValidation allowBlank="true" error="Enter a number of 0 or more, without currency symbols." errorStyle="stop" errorTitle="Check the number" operator="greaterThanOrEqual" showDropDown="false" showErrorMessage="true" showInputMessage="false" sqref="C5:C6" type="decimal">
      <formula1>0</formula1>
      <formula2>0</formula2>
    </dataValidation>
    <dataValidation allowBlank="true" error="Enter a percentage between 0% and 100%." errorStyle="stop" errorTitle="Enter a percentage" operator="between" showDropDown="false" showErrorMessage="true" showInputMessage="false" sqref="C7:C9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E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2"/>
    <col collapsed="false" customWidth="true" hidden="false" outlineLevel="0" max="6" min="6" style="0" width="3"/>
  </cols>
  <sheetData>
    <row r="1" customFormat="false" ht="17.35" hidden="false" customHeight="false" outlineLevel="0" collapsed="false">
      <c r="A1" s="36" t="s">
        <v>99</v>
      </c>
    </row>
    <row r="2" customFormat="false" ht="15" hidden="false" customHeight="false" outlineLevel="0" collapsed="false">
      <c r="A2" s="8" t="s">
        <v>100</v>
      </c>
    </row>
    <row r="3" customFormat="false" ht="15" hidden="false" customHeight="false" outlineLevel="0" collapsed="false">
      <c r="A3" s="37" t="s">
        <v>101</v>
      </c>
    </row>
    <row r="5" customFormat="false" ht="19.5" hidden="false" customHeight="true" outlineLevel="0" collapsed="false">
      <c r="A5" s="38" t="s">
        <v>102</v>
      </c>
      <c r="B5" s="38" t="s">
        <v>103</v>
      </c>
      <c r="C5" s="38" t="s">
        <v>104</v>
      </c>
      <c r="D5" s="38" t="s">
        <v>105</v>
      </c>
      <c r="E5" s="38" t="s">
        <v>54</v>
      </c>
    </row>
    <row r="6" customFormat="false" ht="15" hidden="false" customHeight="false" outlineLevel="0" collapsed="false">
      <c r="A6" s="24" t="s">
        <v>106</v>
      </c>
      <c r="B6" s="39" t="n">
        <v>0.0664</v>
      </c>
      <c r="C6" s="40" t="n">
        <v>5.42</v>
      </c>
      <c r="D6" s="39" t="n">
        <v>0.0818</v>
      </c>
      <c r="E6" s="40" t="n">
        <v>66.69</v>
      </c>
    </row>
    <row r="7" customFormat="false" ht="15" hidden="false" customHeight="false" outlineLevel="0" collapsed="false">
      <c r="A7" s="22" t="s">
        <v>107</v>
      </c>
      <c r="B7" s="41" t="n">
        <v>0.0749</v>
      </c>
      <c r="C7" s="42" t="n">
        <v>4.06</v>
      </c>
      <c r="D7" s="41" t="n">
        <v>0.1622</v>
      </c>
      <c r="E7" s="42" t="n">
        <v>31.5</v>
      </c>
    </row>
    <row r="8" customFormat="false" ht="15" hidden="false" customHeight="false" outlineLevel="0" collapsed="false">
      <c r="A8" s="22" t="s">
        <v>108</v>
      </c>
      <c r="B8" s="41" t="n">
        <v>0.0664</v>
      </c>
      <c r="C8" s="42" t="n">
        <v>4.44</v>
      </c>
      <c r="D8" s="41" t="n">
        <v>0.045</v>
      </c>
      <c r="E8" s="42" t="n">
        <v>97.51</v>
      </c>
    </row>
    <row r="9" customFormat="false" ht="15" hidden="false" customHeight="false" outlineLevel="0" collapsed="false">
      <c r="A9" s="22" t="s">
        <v>109</v>
      </c>
      <c r="B9" s="41" t="n">
        <v>0.1275</v>
      </c>
      <c r="C9" s="42" t="n">
        <v>1.63</v>
      </c>
      <c r="D9" s="41" t="n">
        <v>0.0591</v>
      </c>
      <c r="E9" s="42" t="n">
        <v>26.84</v>
      </c>
    </row>
    <row r="10" customFormat="false" ht="15" hidden="false" customHeight="false" outlineLevel="0" collapsed="false">
      <c r="A10" s="22" t="s">
        <v>110</v>
      </c>
      <c r="B10" s="41" t="n">
        <v>0.0587</v>
      </c>
      <c r="C10" s="42" t="n">
        <v>9.87</v>
      </c>
      <c r="D10" s="41" t="n">
        <v>0.0555</v>
      </c>
      <c r="E10" s="42" t="n">
        <v>131.63</v>
      </c>
    </row>
    <row r="11" customFormat="false" ht="15" hidden="false" customHeight="false" outlineLevel="0" collapsed="false">
      <c r="A11" s="22" t="s">
        <v>111</v>
      </c>
      <c r="B11" s="41" t="n">
        <v>0.0828</v>
      </c>
      <c r="C11" s="42" t="n">
        <v>2.27</v>
      </c>
      <c r="D11" s="41" t="n">
        <v>0.0601</v>
      </c>
      <c r="E11" s="42" t="n">
        <v>44.26</v>
      </c>
    </row>
    <row r="12" customFormat="false" ht="15" hidden="false" customHeight="false" outlineLevel="0" collapsed="false">
      <c r="A12" s="22" t="s">
        <v>112</v>
      </c>
      <c r="B12" s="41" t="n">
        <v>0.0556</v>
      </c>
      <c r="C12" s="42" t="n">
        <v>4.35</v>
      </c>
      <c r="D12" s="41" t="n">
        <v>0.1551</v>
      </c>
      <c r="E12" s="42" t="n">
        <v>29.96</v>
      </c>
    </row>
    <row r="13" customFormat="false" ht="15" hidden="false" customHeight="false" outlineLevel="0" collapsed="false">
      <c r="A13" s="22" t="s">
        <v>113</v>
      </c>
      <c r="B13" s="41" t="n">
        <v>0.0675</v>
      </c>
      <c r="C13" s="42" t="n">
        <v>4.62</v>
      </c>
      <c r="D13" s="41" t="n">
        <v>0.1035</v>
      </c>
      <c r="E13" s="42" t="n">
        <v>39.25</v>
      </c>
    </row>
    <row r="14" customFormat="false" ht="15" hidden="false" customHeight="false" outlineLevel="0" collapsed="false">
      <c r="A14" s="22" t="s">
        <v>114</v>
      </c>
      <c r="B14" s="41" t="n">
        <v>0.061</v>
      </c>
      <c r="C14" s="42" t="n">
        <v>5.87</v>
      </c>
      <c r="D14" s="41" t="n">
        <v>0.0485</v>
      </c>
      <c r="E14" s="42" t="n">
        <v>93.69</v>
      </c>
    </row>
    <row r="15" customFormat="false" ht="15" hidden="false" customHeight="false" outlineLevel="0" collapsed="false">
      <c r="A15" s="22" t="s">
        <v>115</v>
      </c>
      <c r="B15" s="41" t="n">
        <v>0.0588</v>
      </c>
      <c r="C15" s="42" t="n">
        <v>5.81</v>
      </c>
      <c r="D15" s="41" t="n">
        <v>0.0305</v>
      </c>
      <c r="E15" s="42" t="n">
        <v>67.36</v>
      </c>
    </row>
    <row r="16" customFormat="false" ht="15" hidden="false" customHeight="false" outlineLevel="0" collapsed="false">
      <c r="A16" s="22" t="s">
        <v>116</v>
      </c>
      <c r="B16" s="41" t="n">
        <v>0.0566</v>
      </c>
      <c r="C16" s="42" t="n">
        <v>8</v>
      </c>
      <c r="D16" s="41" t="n">
        <v>0.1067</v>
      </c>
      <c r="E16" s="42" t="n">
        <v>72.97</v>
      </c>
    </row>
    <row r="17" customFormat="false" ht="15" hidden="false" customHeight="false" outlineLevel="0" collapsed="false">
      <c r="A17" s="22" t="s">
        <v>117</v>
      </c>
      <c r="B17" s="41" t="n">
        <v>0.0756</v>
      </c>
      <c r="C17" s="42" t="n">
        <v>4.81</v>
      </c>
      <c r="D17" s="41" t="n">
        <v>0.1314</v>
      </c>
      <c r="E17" s="42" t="n">
        <v>77.48</v>
      </c>
    </row>
    <row r="18" customFormat="false" ht="15" hidden="false" customHeight="false" outlineLevel="0" collapsed="false">
      <c r="A18" s="22" t="s">
        <v>118</v>
      </c>
      <c r="B18" s="41" t="n">
        <v>0.0983</v>
      </c>
      <c r="C18" s="42" t="n">
        <v>3.39</v>
      </c>
      <c r="D18" s="41" t="n">
        <v>0.0264</v>
      </c>
      <c r="E18" s="42" t="n">
        <v>74.44</v>
      </c>
    </row>
    <row r="19" customFormat="false" ht="15" hidden="false" customHeight="false" outlineLevel="0" collapsed="false">
      <c r="A19" s="22" t="s">
        <v>119</v>
      </c>
      <c r="B19" s="41" t="n">
        <v>0.0657</v>
      </c>
      <c r="C19" s="42" t="n">
        <v>3.97</v>
      </c>
      <c r="D19" s="41" t="n">
        <v>0.0299</v>
      </c>
      <c r="E19" s="42" t="n">
        <v>106.7</v>
      </c>
    </row>
    <row r="20" customFormat="false" ht="15" hidden="false" customHeight="false" outlineLevel="0" collapsed="false">
      <c r="A20" s="22" t="s">
        <v>120</v>
      </c>
      <c r="B20" s="41" t="n">
        <v>0.0581</v>
      </c>
      <c r="C20" s="42" t="n">
        <v>6.17</v>
      </c>
      <c r="D20" s="41" t="n">
        <v>0.0694</v>
      </c>
      <c r="E20" s="42" t="n">
        <v>67.36</v>
      </c>
    </row>
    <row r="21" customFormat="false" ht="15" hidden="false" customHeight="false" outlineLevel="0" collapsed="false">
      <c r="A21" s="22" t="s">
        <v>21</v>
      </c>
      <c r="B21" s="41" t="n">
        <v>0.0647</v>
      </c>
      <c r="C21" s="42" t="n">
        <v>8.33</v>
      </c>
      <c r="D21" s="41" t="n">
        <v>0.0805</v>
      </c>
      <c r="E21" s="42" t="n">
        <v>90.92</v>
      </c>
    </row>
    <row r="22" customFormat="false" ht="15" hidden="false" customHeight="false" outlineLevel="0" collapsed="false">
      <c r="A22" s="22" t="s">
        <v>121</v>
      </c>
      <c r="B22" s="41" t="n">
        <v>0.0657</v>
      </c>
      <c r="C22" s="42" t="n">
        <v>5.87</v>
      </c>
      <c r="D22" s="41" t="n">
        <v>0.082</v>
      </c>
      <c r="E22" s="42" t="n">
        <v>75.19</v>
      </c>
    </row>
    <row r="23" customFormat="false" ht="15" hidden="false" customHeight="false" outlineLevel="0" collapsed="false">
      <c r="A23" s="22" t="s">
        <v>122</v>
      </c>
      <c r="B23" s="41" t="n">
        <v>0.0716</v>
      </c>
      <c r="C23" s="42" t="n">
        <v>7.17</v>
      </c>
      <c r="D23" s="41" t="n">
        <v>0.1234</v>
      </c>
      <c r="E23" s="42" t="n">
        <v>54.6</v>
      </c>
    </row>
    <row r="24" customFormat="false" ht="15" hidden="false" customHeight="false" outlineLevel="0" collapsed="false">
      <c r="A24" s="22" t="s">
        <v>123</v>
      </c>
      <c r="B24" s="41" t="n">
        <v>0.0661</v>
      </c>
      <c r="C24" s="42" t="n">
        <v>4.76</v>
      </c>
      <c r="D24" s="41" t="n">
        <v>0.1243</v>
      </c>
      <c r="E24" s="42" t="n">
        <v>40.04</v>
      </c>
    </row>
    <row r="25" customFormat="false" ht="15" hidden="false" customHeight="false" outlineLevel="0" collapsed="false">
      <c r="A25" s="22" t="s">
        <v>124</v>
      </c>
      <c r="B25" s="41" t="n">
        <v>0.0761</v>
      </c>
      <c r="C25" s="42" t="n">
        <v>3.22</v>
      </c>
      <c r="D25" s="41" t="n">
        <v>0.037</v>
      </c>
      <c r="E25" s="42" t="n">
        <v>102.51</v>
      </c>
    </row>
    <row r="26" customFormat="false" ht="15" hidden="false" customHeight="false" outlineLevel="0" collapsed="false">
      <c r="A26" s="22" t="s">
        <v>125</v>
      </c>
      <c r="B26" s="41" t="n">
        <v>0.0683</v>
      </c>
      <c r="C26" s="42" t="n">
        <v>2.05</v>
      </c>
      <c r="D26" s="41" t="n">
        <v>0.0805</v>
      </c>
      <c r="E26" s="42" t="n">
        <v>30.57</v>
      </c>
    </row>
    <row r="27" customFormat="false" ht="15" hidden="false" customHeight="false" outlineLevel="0" collapsed="false">
      <c r="A27" s="22" t="s">
        <v>126</v>
      </c>
      <c r="B27" s="41" t="n">
        <v>0.0828</v>
      </c>
      <c r="C27" s="42" t="n">
        <v>4.14</v>
      </c>
      <c r="D27" s="41" t="n">
        <v>0.0401</v>
      </c>
      <c r="E27" s="42" t="n">
        <v>49.4</v>
      </c>
    </row>
    <row r="28" customFormat="false" ht="15" hidden="false" customHeight="false" outlineLevel="0" collapsed="false">
      <c r="A28" s="22" t="s">
        <v>127</v>
      </c>
      <c r="B28" s="41" t="n">
        <v>0.0875</v>
      </c>
      <c r="C28" s="42" t="n">
        <v>2.77</v>
      </c>
      <c r="D28" s="41" t="n">
        <v>0.0769</v>
      </c>
      <c r="E28" s="42" t="n">
        <v>44.26</v>
      </c>
    </row>
    <row r="29" customFormat="false" ht="15" hidden="false" customHeight="false" outlineLevel="0" collapsed="false">
      <c r="A29" s="22" t="s">
        <v>128</v>
      </c>
      <c r="B29" s="41" t="n">
        <v>0.0932</v>
      </c>
      <c r="C29" s="42" t="n">
        <v>2.14</v>
      </c>
      <c r="D29" s="41" t="n">
        <v>0.0583</v>
      </c>
      <c r="E29" s="42" t="n">
        <v>44.7</v>
      </c>
    </row>
    <row r="32" customFormat="false" ht="17.35" hidden="false" customHeight="false" outlineLevel="0" collapsed="false">
      <c r="A32" s="36" t="s">
        <v>129</v>
      </c>
    </row>
    <row r="33" customFormat="false" ht="15" hidden="false" customHeight="false" outlineLevel="0" collapsed="false">
      <c r="A33" s="8" t="s">
        <v>130</v>
      </c>
    </row>
    <row r="34" customFormat="false" ht="15" hidden="false" customHeight="false" outlineLevel="0" collapsed="false">
      <c r="A34" s="37" t="s">
        <v>131</v>
      </c>
    </row>
    <row r="36" customFormat="false" ht="19.5" hidden="false" customHeight="true" outlineLevel="0" collapsed="false">
      <c r="A36" s="38" t="s">
        <v>102</v>
      </c>
      <c r="B36" s="38" t="s">
        <v>103</v>
      </c>
      <c r="C36" s="38" t="s">
        <v>104</v>
      </c>
      <c r="D36" s="38" t="s">
        <v>105</v>
      </c>
      <c r="E36" s="38" t="s">
        <v>54</v>
      </c>
    </row>
    <row r="37" customFormat="false" ht="15" hidden="false" customHeight="false" outlineLevel="0" collapsed="false">
      <c r="A37" s="24" t="s">
        <v>106</v>
      </c>
      <c r="B37" s="39" t="n">
        <v>0.027</v>
      </c>
      <c r="C37" s="40" t="n">
        <v>1.8</v>
      </c>
      <c r="D37" s="39" t="n">
        <v>0.0854</v>
      </c>
      <c r="E37" s="40" t="n">
        <v>27.39</v>
      </c>
    </row>
    <row r="38" customFormat="false" ht="15" hidden="false" customHeight="false" outlineLevel="0" collapsed="false">
      <c r="A38" s="22" t="s">
        <v>109</v>
      </c>
      <c r="B38" s="41" t="n">
        <v>0.0334</v>
      </c>
      <c r="C38" s="42" t="n">
        <v>0.88</v>
      </c>
      <c r="D38" s="41" t="n">
        <v>0.1531</v>
      </c>
      <c r="E38" s="42" t="n">
        <v>14.59</v>
      </c>
    </row>
    <row r="39" customFormat="false" ht="15" hidden="false" customHeight="false" outlineLevel="0" collapsed="false">
      <c r="A39" s="22" t="s">
        <v>111</v>
      </c>
      <c r="B39" s="41" t="n">
        <v>0.0229</v>
      </c>
      <c r="C39" s="42" t="n">
        <v>2.01</v>
      </c>
      <c r="D39" s="41" t="n">
        <v>0.0415</v>
      </c>
      <c r="E39" s="42" t="n">
        <v>35.52</v>
      </c>
    </row>
    <row r="40" customFormat="false" ht="15" hidden="false" customHeight="false" outlineLevel="0" collapsed="false">
      <c r="A40" s="22" t="s">
        <v>113</v>
      </c>
      <c r="B40" s="41" t="n">
        <v>0.0135</v>
      </c>
      <c r="C40" s="42" t="n">
        <v>2.97</v>
      </c>
      <c r="D40" s="41" t="n">
        <v>0.0563</v>
      </c>
      <c r="E40" s="42" t="n">
        <v>50.91</v>
      </c>
    </row>
    <row r="41" customFormat="false" ht="15" hidden="false" customHeight="false" outlineLevel="0" collapsed="false">
      <c r="A41" s="22" t="s">
        <v>115</v>
      </c>
      <c r="B41" s="41" t="n">
        <v>0.0352</v>
      </c>
      <c r="C41" s="42" t="n">
        <v>0.73</v>
      </c>
      <c r="D41" s="41" t="n">
        <v>0.0538</v>
      </c>
      <c r="E41" s="42" t="n">
        <v>12.3</v>
      </c>
    </row>
    <row r="42" customFormat="false" ht="15" hidden="false" customHeight="false" outlineLevel="0" collapsed="false">
      <c r="A42" s="22" t="s">
        <v>116</v>
      </c>
      <c r="B42" s="41" t="n">
        <v>0.0162</v>
      </c>
      <c r="C42" s="42" t="n">
        <v>5.7</v>
      </c>
      <c r="D42" s="41" t="n">
        <v>0.0607</v>
      </c>
      <c r="E42" s="42" t="n">
        <v>61.56</v>
      </c>
    </row>
    <row r="43" customFormat="false" ht="15" hidden="false" customHeight="false" outlineLevel="0" collapsed="false">
      <c r="A43" s="22" t="s">
        <v>117</v>
      </c>
      <c r="B43" s="41" t="n">
        <v>0.0174</v>
      </c>
      <c r="C43" s="42" t="n">
        <v>1.72</v>
      </c>
      <c r="D43" s="41" t="n">
        <v>0.1587</v>
      </c>
      <c r="E43" s="42" t="n">
        <v>26.31</v>
      </c>
    </row>
    <row r="44" customFormat="false" ht="15" hidden="false" customHeight="false" outlineLevel="0" collapsed="false">
      <c r="A44" s="22" t="s">
        <v>119</v>
      </c>
      <c r="B44" s="41" t="n">
        <v>0.0378</v>
      </c>
      <c r="C44" s="42" t="n">
        <v>2.18</v>
      </c>
      <c r="D44" s="41" t="n">
        <v>0.0566</v>
      </c>
      <c r="E44" s="42" t="n">
        <v>39.25</v>
      </c>
    </row>
    <row r="45" customFormat="false" ht="15" hidden="false" customHeight="false" outlineLevel="0" collapsed="false">
      <c r="A45" s="22" t="s">
        <v>120</v>
      </c>
      <c r="B45" s="41" t="n">
        <v>0.0309</v>
      </c>
      <c r="C45" s="42" t="n">
        <v>1.84</v>
      </c>
      <c r="D45" s="41" t="n">
        <v>0.0798</v>
      </c>
      <c r="E45" s="42" t="n">
        <v>27.11</v>
      </c>
    </row>
    <row r="46" customFormat="false" ht="15" hidden="false" customHeight="false" outlineLevel="0" collapsed="false">
      <c r="A46" s="22" t="s">
        <v>21</v>
      </c>
      <c r="B46" s="41" t="n">
        <v>0.0214</v>
      </c>
      <c r="C46" s="42" t="n">
        <v>2.18</v>
      </c>
      <c r="D46" s="41" t="n">
        <v>0.0532</v>
      </c>
      <c r="E46" s="42" t="n">
        <v>42.95</v>
      </c>
    </row>
    <row r="47" customFormat="false" ht="15" hidden="false" customHeight="false" outlineLevel="0" collapsed="false">
      <c r="A47" s="22" t="s">
        <v>121</v>
      </c>
      <c r="B47" s="41" t="n">
        <v>0.0257</v>
      </c>
      <c r="C47" s="42" t="n">
        <v>1.55</v>
      </c>
      <c r="D47" s="41" t="n">
        <v>0.045</v>
      </c>
      <c r="E47" s="42" t="n">
        <v>35.87</v>
      </c>
    </row>
    <row r="48" customFormat="false" ht="15" hidden="false" customHeight="false" outlineLevel="0" collapsed="false">
      <c r="A48" s="22" t="s">
        <v>122</v>
      </c>
      <c r="B48" s="41" t="n">
        <v>0.0224</v>
      </c>
      <c r="C48" s="42" t="n">
        <v>1.62</v>
      </c>
      <c r="D48" s="41" t="n">
        <v>0.0661</v>
      </c>
      <c r="E48" s="42" t="n">
        <v>38.09</v>
      </c>
    </row>
    <row r="49" customFormat="false" ht="15" hidden="false" customHeight="false" outlineLevel="0" collapsed="false">
      <c r="A49" s="22" t="s">
        <v>123</v>
      </c>
      <c r="B49" s="41" t="n">
        <v>0.0418</v>
      </c>
      <c r="C49" s="42" t="n">
        <v>1.68</v>
      </c>
      <c r="D49" s="41" t="n">
        <v>0.0641</v>
      </c>
      <c r="E49" s="42" t="n">
        <v>32.14</v>
      </c>
    </row>
    <row r="50" customFormat="false" ht="15" hidden="false" customHeight="false" outlineLevel="0" collapsed="false">
      <c r="A50" s="22" t="s">
        <v>124</v>
      </c>
      <c r="B50" s="41" t="n">
        <v>0.0417</v>
      </c>
      <c r="C50" s="42" t="n">
        <v>1.27</v>
      </c>
      <c r="D50" s="41" t="n">
        <v>0.0995</v>
      </c>
      <c r="E50" s="42" t="n">
        <v>13.74</v>
      </c>
    </row>
    <row r="51" customFormat="false" ht="15" hidden="false" customHeight="false" outlineLevel="0" collapsed="false">
      <c r="A51" s="22" t="s">
        <v>127</v>
      </c>
      <c r="B51" s="41" t="n">
        <v>0.0316</v>
      </c>
      <c r="C51" s="42" t="n">
        <v>1.08</v>
      </c>
      <c r="D51" s="41" t="n">
        <v>0.0675</v>
      </c>
      <c r="E51" s="42" t="n">
        <v>15.49</v>
      </c>
    </row>
    <row r="53" customFormat="false" ht="15" hidden="false" customHeight="false" outlineLevel="0" collapsed="false">
      <c r="A53" s="43" t="s">
        <v>132</v>
      </c>
    </row>
    <row r="54" customFormat="false" ht="15" hidden="false" customHeight="false" outlineLevel="0" collapsed="false">
      <c r="A54" s="17" t="s">
        <v>133</v>
      </c>
    </row>
    <row r="55" customFormat="false" ht="15" hidden="false" customHeight="false" outlineLevel="0" collapsed="false">
      <c r="A55" s="17" t="s">
        <v>134</v>
      </c>
    </row>
    <row r="56" customFormat="false" ht="15" hidden="false" customHeight="false" outlineLevel="0" collapsed="false">
      <c r="A56" s="17" t="s">
        <v>135</v>
      </c>
    </row>
    <row r="57" customFormat="false" ht="15" hidden="false" customHeight="false" outlineLevel="0" collapsed="false">
      <c r="A57" s="17" t="s">
        <v>136</v>
      </c>
    </row>
  </sheetData>
  <hyperlinks>
    <hyperlink ref="A3" r:id="rId1" display="https://www.wordstream.com/blog/2026-google-ads-benchmarks"/>
    <hyperlink ref="A34" r:id="rId2" display="https://www.wordstream.com/blog/facebook-ads-benchmarks-2026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2026-10-19T18:25:03Z</dcterms:created>
  <dc:creator>Katalaga Hakim</dc:creator>
  <dc:description/>
  <dc:language>en-US</dc:language>
  <cp:lastModifiedBy/>
  <dcterms:modified xsi:type="dcterms:W3CDTF">2026-10-19T18:25:03Z</dcterms:modified>
  <cp:revision>0</cp:revision>
  <dc:subject>Free Google Ads profit calculator from katalaga.com/tools</dc:subject>
  <dc:title>Google Ads Profit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