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Income &amp; Expenses" sheetId="2" state="visible" r:id="rId4"/>
    <sheet name="Estimator" sheetId="3" state="visible" r:id="rId5"/>
    <sheet name="2026 Tax Figure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<sst xmlns="http://schemas.openxmlformats.org/spreadsheetml/2006/main" count="189" uniqueCount="165">
  <si>
    <t xml:space="preserve">FREELANCER QUARTERLY TAX ESTIMATOR - 2026</t>
  </si>
  <si>
    <t xml:space="preserve">How much US federal tax to set aside, and what to pay each quarter, if you're self-employed.</t>
  </si>
  <si>
    <t xml:space="preserve">HOW TO USE IT</t>
  </si>
  <si>
    <t xml:space="preserve">1. Income &amp; Expenses: enter business income and expenses per month - actuals so far, estimates for the rest. Sample numbers are there to replace.</t>
  </si>
  <si>
    <t xml:space="preserve">2. Estimator: fill in the yellow cells - filing status, any W-2 job, health insurance, retirement contributions.</t>
  </si>
  <si>
    <t xml:space="preserve">3. Add your 2025 total tax and AGI from last year's return. That's what lets the file use the safe-harbor rule, which is often a smaller amount.</t>
  </si>
  <si>
    <t xml:space="preserve">4. The schedule shows what to pay by each due date. Record payments in the 'Paid so far' column.</t>
  </si>
  <si>
    <t xml:space="preserve">5. Update it each quarter - your estimate gets better as the year goes on.</t>
  </si>
  <si>
    <t xml:space="preserve">WHAT IT INCLUDES</t>
  </si>
  <si>
    <t xml:space="preserve">- Self-employment tax: 15.3% (12.4% Social Security up to the $184,500 wage base + 2.9% Medicare) on 92.35% of profit.</t>
  </si>
  <si>
    <t xml:space="preserve">- Additional Medicare Tax of 0.9% above $200,000 ($250,000 joint, $125,000 married filing separately).</t>
  </si>
  <si>
    <t xml:space="preserve">- Federal income tax with the 2026 brackets and standard deduction, less half of your SE tax.</t>
  </si>
  <si>
    <t xml:space="preserve">- The 20% qualified business income (QBI) deduction, phased out above the 2026 threshold as if you pay no W-2 wages (faster for 'specified service' businesses).</t>
  </si>
  <si>
    <t xml:space="preserve">- The safe harbor: paying, on time each quarter, at least the smaller of 90% of this year's tax or 100% of last year's (110% if your 2025 AGI was over $150,000, or $75,000 married filing separately) generally avoids the underpayment penalty.</t>
  </si>
  <si>
    <t xml:space="preserve">WHAT IT LEAVES OUT</t>
  </si>
  <si>
    <t xml:space="preserve">- State and local income tax.</t>
  </si>
  <si>
    <t xml:space="preserve">- Tax credits (child tax credit, education credits...) - with credits you'd owe less.</t>
  </si>
  <si>
    <t xml:space="preserve">- QBI wage and property limits: if you pay employees or own business property and earn above the threshold, your deduction may be bigger and your tax lower.</t>
  </si>
  <si>
    <t xml:space="preserve">- The 3.8% net investment income tax and the alternative minimum tax - if they apply, you'd owe more than shown.</t>
  </si>
  <si>
    <t xml:space="preserve">- The new 2026 charitable deduction for non-itemizers and the $400 minimum QBI deduction - both would lower your tax slightly.</t>
  </si>
  <si>
    <t xml:space="preserve">- Special rates for long-term capital gains and qualified dividends.</t>
  </si>
  <si>
    <t xml:space="preserve">- The new 2025-2028 deductions for tips, overtime, seniors and car loan interest aren't calculated - enter them yourself if they apply.</t>
  </si>
  <si>
    <t xml:space="preserve">SOURCES</t>
  </si>
  <si>
    <t xml:space="preserve">All figures are on the '2026 Tax Figures' tab with their IRS source: Rev. Proc. 2025-32, the 2026 Form 1040-ES, IRS Topic 554 and 560, and the Form 8995 instructions. Checked October 2026.</t>
  </si>
  <si>
    <t xml:space="preserve">GOOGLE SHEETS</t>
  </si>
  <si>
    <t xml:space="preserve">Upload to Google Drive &gt; right-click &gt; Open with &gt; Google Sheets &gt; File &gt; Save as Google Sheets. Everything carries over.</t>
  </si>
  <si>
    <t xml:space="preserve">This is an estimate to help you plan, not tax advice. Check with a tax professional, especially if your situation isn't simple.</t>
  </si>
  <si>
    <t xml:space="preserve">Free template from katalaga.com/tools</t>
  </si>
  <si>
    <t xml:space="preserve">Month</t>
  </si>
  <si>
    <t xml:space="preserve">Business income</t>
  </si>
  <si>
    <t xml:space="preserve">Business expenses</t>
  </si>
  <si>
    <t xml:space="preserve">Profit</t>
  </si>
  <si>
    <t xml:space="preserve">Actual or estimate?</t>
  </si>
  <si>
    <t xml:space="preserve">Jan 2026</t>
  </si>
  <si>
    <t xml:space="preserve">Actual</t>
  </si>
  <si>
    <t xml:space="preserve">Feb 2026</t>
  </si>
  <si>
    <t xml:space="preserve">Mar 2026</t>
  </si>
  <si>
    <t xml:space="preserve">Apr 2026</t>
  </si>
  <si>
    <t xml:space="preserve">May 2026</t>
  </si>
  <si>
    <t xml:space="preserve">Jun 2026</t>
  </si>
  <si>
    <t xml:space="preserve">Jul 2026</t>
  </si>
  <si>
    <t xml:space="preserve">Aug 2026</t>
  </si>
  <si>
    <t xml:space="preserve">Sep 2026</t>
  </si>
  <si>
    <t xml:space="preserve">Oct 2026</t>
  </si>
  <si>
    <t xml:space="preserve">Estimate</t>
  </si>
  <si>
    <t xml:space="preserve">Nov 2026</t>
  </si>
  <si>
    <t xml:space="preserve">Dec 2026</t>
  </si>
  <si>
    <t xml:space="preserve">Year</t>
  </si>
  <si>
    <t xml:space="preserve">Sample figures - replace with your own. Use actual numbers for past months and your best estimate for the rest.</t>
  </si>
  <si>
    <t xml:space="preserve">Expenses = deductible business costs (see the bookkeeping template). Don't include what you pay yourself.</t>
  </si>
  <si>
    <t xml:space="preserve">2026 QUARTERLY TAX ESTIMATOR</t>
  </si>
  <si>
    <t xml:space="preserve">US federal tax for self-employed people. Yellow cells are yours. Everything else works itself out.</t>
  </si>
  <si>
    <t xml:space="preserve">ABOUT YOU</t>
  </si>
  <si>
    <t xml:space="preserve">Filing status</t>
  </si>
  <si>
    <t xml:space="preserve">Single</t>
  </si>
  <si>
    <t xml:space="preserve">As on your tax return.</t>
  </si>
  <si>
    <t xml:space="preserve">W-2 wages from a job (if any)</t>
  </si>
  <si>
    <t xml:space="preserve">Leave at 0 if you're only self-employed.</t>
  </si>
  <si>
    <t xml:space="preserve">Federal tax withheld from those wages</t>
  </si>
  <si>
    <t xml:space="preserve">From your pay slips - expected for the whole year.</t>
  </si>
  <si>
    <t xml:space="preserve">Other taxable income</t>
  </si>
  <si>
    <t xml:space="preserve">Interest, rental profit, etc. (treated as ordinary income here)</t>
  </si>
  <si>
    <t xml:space="preserve">BUSINESS</t>
  </si>
  <si>
    <t xml:space="preserve">Business profit for 2026</t>
  </si>
  <si>
    <t xml:space="preserve">From the Income &amp; Expenses tab.</t>
  </si>
  <si>
    <t xml:space="preserve">Self-employed health insurance premiums</t>
  </si>
  <si>
    <t xml:space="preserve">Only if you weren't eligible for an employer plan.</t>
  </si>
  <si>
    <t xml:space="preserve">Retirement contributions (SEP, solo 401k...)</t>
  </si>
  <si>
    <t xml:space="preserve">Your contributions as the business owner.</t>
  </si>
  <si>
    <t xml:space="preserve">Other adjustments to income</t>
  </si>
  <si>
    <t xml:space="preserve">e.g. student loan interest, HSA. Optional.</t>
  </si>
  <si>
    <t xml:space="preserve">Is it a 'specified service' business?</t>
  </si>
  <si>
    <t xml:space="preserve">No</t>
  </si>
  <si>
    <t xml:space="preserve">Yes for consulting, health, law, accounting, financial services, performing arts, athletics... (IRS SSTB list). Only matters at higher incomes.</t>
  </si>
  <si>
    <t xml:space="preserve">DEDUCTIONS</t>
  </si>
  <si>
    <t xml:space="preserve">Itemized deductions (only if more than standard)</t>
  </si>
  <si>
    <t xml:space="preserve">Leave at 0 to use the standard deduction.</t>
  </si>
  <si>
    <t xml:space="preserve">Other below-the-line deductions</t>
  </si>
  <si>
    <t xml:space="preserve">2025-2028 deductions for tips, overtime, seniors or car loan interest, if they apply to you.</t>
  </si>
  <si>
    <t xml:space="preserve">SELF-EMPLOYMENT TAX</t>
  </si>
  <si>
    <t xml:space="preserve">Net earnings from self-employment</t>
  </si>
  <si>
    <t xml:space="preserve">Profit x 92.35%. Zero if under $400.</t>
  </si>
  <si>
    <t xml:space="preserve">Social Security part (12.4%)</t>
  </si>
  <si>
    <t xml:space="preserve">Only on earnings up to the $184,500 wage base, less any W-2 wages.</t>
  </si>
  <si>
    <t xml:space="preserve">Medicare part (2.9%)</t>
  </si>
  <si>
    <t xml:space="preserve">Self-employment tax</t>
  </si>
  <si>
    <t xml:space="preserve">Additional Medicare Tax (0.9%)</t>
  </si>
  <si>
    <t xml:space="preserve">Only on wages + SE earnings above $200,000 ($250,000 joint, $125,000 separate).</t>
  </si>
  <si>
    <t xml:space="preserve">INCOME TAX</t>
  </si>
  <si>
    <t xml:space="preserve">Deductible half of SE tax</t>
  </si>
  <si>
    <t xml:space="preserve">Adjusted gross income (AGI)</t>
  </si>
  <si>
    <t xml:space="preserve">Standard deduction</t>
  </si>
  <si>
    <t xml:space="preserve">Deduction used</t>
  </si>
  <si>
    <t xml:space="preserve">Taxable income before QBI deduction</t>
  </si>
  <si>
    <t xml:space="preserve">Qualified business income</t>
  </si>
  <si>
    <t xml:space="preserve">Profit less half SE tax, SE health insurance and retirement contributions (Form 8995 instructions).</t>
  </si>
  <si>
    <t xml:space="preserve">QBI threshold for your status</t>
  </si>
  <si>
    <t xml:space="preserve">QBI deduction</t>
  </si>
  <si>
    <t xml:space="preserve">20% of QBI, capped at 20% of taxable income. Above the threshold it phases out over $75,000 ($150,000 joint), assuming you pay no W-2 wages - with employees you may get more.</t>
  </si>
  <si>
    <t xml:space="preserve">Taxable income</t>
  </si>
  <si>
    <t xml:space="preserve">Income tax</t>
  </si>
  <si>
    <t xml:space="preserve">Your top tax bracket</t>
  </si>
  <si>
    <t xml:space="preserve">TOTAL</t>
  </si>
  <si>
    <t xml:space="preserve">Estimated 2026 federal tax</t>
  </si>
  <si>
    <t xml:space="preserve">As a share of business profit</t>
  </si>
  <si>
    <t xml:space="preserve">A useful rule of thumb for how much of each payment to set aside.</t>
  </si>
  <si>
    <t xml:space="preserve">Still to pay after withholding</t>
  </si>
  <si>
    <t xml:space="preserve">SAFE HARBOR - HOW MUCH YOU MUST PAY DURING THE YEAR</t>
  </si>
  <si>
    <t xml:space="preserve">Your total tax for 2025</t>
  </si>
  <si>
    <t xml:space="preserve">From your 2025 Form 1040, 'total tax' line. Leave blank if you didn't file or don't know.</t>
  </si>
  <si>
    <t xml:space="preserve">Your AGI for 2025</t>
  </si>
  <si>
    <t xml:space="preserve">From your 2025 Form 1040.</t>
  </si>
  <si>
    <t xml:space="preserve">Prior-year percentage that applies</t>
  </si>
  <si>
    <t xml:space="preserve">110% if your 2025 AGI was over $150,000 ($75,000 if married filing separately).</t>
  </si>
  <si>
    <t xml:space="preserve">Required to pay in 2026 (withholding + estimates)</t>
  </si>
  <si>
    <t xml:space="preserve">The smaller of 90% of this year's tax or 100%/110% of last year's. Paid on time each quarter, this generally avoids the underpayment penalty.</t>
  </si>
  <si>
    <t xml:space="preserve">Estimated payments needed</t>
  </si>
  <si>
    <t xml:space="preserve">Do you need to pay quarterly?</t>
  </si>
  <si>
    <t xml:space="preserve">PAYMENT SCHEDULE</t>
  </si>
  <si>
    <t xml:space="preserve">Payment</t>
  </si>
  <si>
    <t xml:space="preserve">Due date</t>
  </si>
  <si>
    <t xml:space="preserve">Amount</t>
  </si>
  <si>
    <t xml:space="preserve">Paid so far</t>
  </si>
  <si>
    <t xml:space="preserve">1st (Jan-Mar income)</t>
  </si>
  <si>
    <t xml:space="preserve">2nd (Apr-May income)</t>
  </si>
  <si>
    <t xml:space="preserve">3rd (Jun-Aug income)</t>
  </si>
  <si>
    <t xml:space="preserve">4th (Sep-Dec income)</t>
  </si>
  <si>
    <t xml:space="preserve">Left to pay</t>
  </si>
  <si>
    <t xml:space="preserve">Pay at irs.gov/payments (Direct Pay or EFTPS). Paid late? You may owe a penalty - pay as soon as you can.</t>
  </si>
  <si>
    <t xml:space="preserve">The January payment can be skipped if you file your 2026 return by 1 Feb 2027 and pay everything you owe.</t>
  </si>
  <si>
    <t xml:space="preserve">Estimate only, not tax advice. Federal tax only - state tax is extra. No credits (child tax credit etc.) are included, so you may owe less.</t>
  </si>
  <si>
    <t xml:space="preserve">2026 FEDERAL TAX FIGURES</t>
  </si>
  <si>
    <t xml:space="preserve">From IRS sources, checked Oct 2026. Don't edit unless the IRS changes them.</t>
  </si>
  <si>
    <t xml:space="preserve">Married filing jointly</t>
  </si>
  <si>
    <t xml:space="preserve">Married filing separately</t>
  </si>
  <si>
    <t xml:space="preserve">Head of household</t>
  </si>
  <si>
    <t xml:space="preserve">Source</t>
  </si>
  <si>
    <t xml:space="preserve">Rev. Proc. 2025-32, s.4.14</t>
  </si>
  <si>
    <t xml:space="preserve">QBI deduction threshold</t>
  </si>
  <si>
    <t xml:space="preserve">Rev. Proc. 2025-32, s.4.26</t>
  </si>
  <si>
    <t xml:space="preserve">QBI phase-in range ends</t>
  </si>
  <si>
    <t xml:space="preserve">Additional Medicare Tax threshold</t>
  </si>
  <si>
    <t xml:space="preserve">IRS Topic 560 (not inflation-adjusted)</t>
  </si>
  <si>
    <t xml:space="preserve">110% safe harbor if 2025 AGI over</t>
  </si>
  <si>
    <t xml:space="preserve">2026 Form 1040-ES, General Rule</t>
  </si>
  <si>
    <t xml:space="preserve">Income tax brackets - taxable income over:</t>
  </si>
  <si>
    <t xml:space="preserve">Rev. Proc. 2025-32, s.4.01 (matches 2026 Form 1040-ES rate schedules)</t>
  </si>
  <si>
    <t xml:space="preserve">Rate</t>
  </si>
  <si>
    <t xml:space="preserve">Tax already owed at the start of each bracket (worked out from the table above)</t>
  </si>
  <si>
    <t xml:space="preserve">Share of profit that's taxed (net earnings factor)</t>
  </si>
  <si>
    <t xml:space="preserve">2026 Form 1040-ES, SE worksheet line 3</t>
  </si>
  <si>
    <t xml:space="preserve">Social Security rate</t>
  </si>
  <si>
    <t xml:space="preserve">2026 Form 1040-ES, SE worksheet line 9</t>
  </si>
  <si>
    <t xml:space="preserve">Social Security wage base 2026</t>
  </si>
  <si>
    <t xml:space="preserve">2026 Form 1040-ES, SE worksheet line 5</t>
  </si>
  <si>
    <t xml:space="preserve">Medicare rate</t>
  </si>
  <si>
    <t xml:space="preserve">2026 Form 1040-ES, SE worksheet line 4</t>
  </si>
  <si>
    <t xml:space="preserve">Additional Medicare Tax rate</t>
  </si>
  <si>
    <t xml:space="preserve">IRS Topic 560</t>
  </si>
  <si>
    <t xml:space="preserve">SE tax applies when net earnings reach</t>
  </si>
  <si>
    <t xml:space="preserve">IRS Topic 554</t>
  </si>
  <si>
    <t xml:space="preserve">QBI deduction rate</t>
  </si>
  <si>
    <t xml:space="preserve">IRS: Qualified business income deduction</t>
  </si>
  <si>
    <t xml:space="preserve">Estimated tax needed if you'll owe at least</t>
  </si>
  <si>
    <t xml:space="preserve">2026 Form 1040-ES, Who Must Make Estimated Tax Payments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</si>
</sst>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.00;[RED]\-#,##0.00;\-"/>
    <numFmt numFmtId="166" formatCode="@"/>
    <numFmt numFmtId="167" formatCode="0%"/>
    <numFmt numFmtId="168" formatCode="0.0%"/>
    <numFmt numFmtId="169" formatCode="d\ mmm\ yyyy"/>
    <numFmt numFmtId="170" formatCode="#,##0"/>
    <numFmt numFmtId="171" formatCode="#,##0.00"/>
    <numFmt numFmtId="172" formatCode="0.00%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4E79"/>
      <name val="Arial"/>
      <family val="0"/>
      <charset val="1"/>
    </font>
    <font>
      <sz val="11"/>
      <color rgb="FF595959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2E7D6B"/>
      <name val="Arial"/>
      <family val="0"/>
      <charset val="1"/>
    </font>
    <font>
      <i val="true"/>
      <sz val="9"/>
      <color rgb="FF595959"/>
      <name val="Arial"/>
      <family val="0"/>
      <charset val="1"/>
    </font>
    <font>
      <u val="single"/>
      <sz val="9"/>
      <color rgb="FF0563C1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595959"/>
      <name val="Arial"/>
      <family val="0"/>
      <charset val="1"/>
    </font>
    <font>
      <b val="true"/>
      <sz val="16"/>
      <color rgb="FF1F4E79"/>
      <name val="Arial"/>
      <family val="0"/>
      <charset val="1"/>
    </font>
    <font>
      <b val="true"/>
      <sz val="10"/>
      <color rgb="FF2E7D6B"/>
      <name val="Arial"/>
      <family val="0"/>
      <charset val="1"/>
    </font>
    <font>
      <b val="true"/>
      <sz val="11"/>
      <name val="Arial"/>
      <family val="0"/>
      <charset val="1"/>
    </font>
    <font>
      <sz val="9"/>
      <color rgb="FF595959"/>
      <name val="Arial"/>
      <family val="0"/>
      <charset val="1"/>
    </font>
    <font>
      <b val="true"/>
      <sz val="14"/>
      <color rgb="FF1F4E79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595959"/>
        <bgColor rgb="FF404040"/>
      </patternFill>
    </fill>
    <fill>
      <patternFill patternType="solid">
        <fgColor rgb="FFF2F2F2"/>
        <bgColor rgb="FFFFFFFF"/>
      </patternFill>
    </fill>
    <fill>
      <patternFill patternType="solid">
        <fgColor rgb="FFFFF2CC"/>
        <bgColor rgb="FFF2F2F2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9D9"/>
      </bottom>
      <diagonal/>
    </border>
    <border diagonalUp="false" diagonalDown="false">
      <left/>
      <right/>
      <top style="thin">
        <color rgb="FF404040"/>
      </top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5" fillId="5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5" fillId="5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4B6B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6B6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2E7D6B"/>
      <rgbColor rgb="FF003300"/>
      <rgbColor rgb="FF333300"/>
      <rgbColor rgb="FF993300"/>
      <rgbColor rgb="FF993366"/>
      <rgbColor rgb="FF1F4E7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katalaga.com/tools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D6B"/>
    <pageSetUpPr fitToPage="false"/>
  </sheetPr>
  <dimension ref="B2:B3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5" hidden="false" customHeight="false" outlineLevel="0" collapsed="false">
      <c r="B5" s="4" t="s">
        <v>2</v>
      </c>
    </row>
    <row r="6" customFormat="false" ht="23.85" hidden="false" customHeight="false" outlineLevel="0" collapsed="false">
      <c r="B6" s="3" t="s">
        <v>3</v>
      </c>
    </row>
    <row r="7" customFormat="false" ht="15" hidden="false" customHeight="false" outlineLevel="0" collapsed="false">
      <c r="B7" s="3" t="s">
        <v>4</v>
      </c>
    </row>
    <row r="8" customFormat="false" ht="15" hidden="false" customHeight="false" outlineLevel="0" collapsed="false">
      <c r="B8" s="3" t="s">
        <v>5</v>
      </c>
    </row>
    <row r="9" customFormat="false" ht="15" hidden="false" customHeight="false" outlineLevel="0" collapsed="false">
      <c r="B9" s="3" t="s">
        <v>6</v>
      </c>
    </row>
    <row r="10" customFormat="false" ht="15" hidden="false" customHeight="false" outlineLevel="0" collapsed="false">
      <c r="B10" s="3" t="s">
        <v>7</v>
      </c>
    </row>
    <row r="11" customFormat="false" ht="15" hidden="false" customHeight="false" outlineLevel="0" collapsed="false">
      <c r="B11" s="3"/>
    </row>
    <row r="12" customFormat="false" ht="15" hidden="false" customHeight="false" outlineLevel="0" collapsed="false">
      <c r="B12" s="4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3" t="s">
        <v>10</v>
      </c>
    </row>
    <row r="15" customFormat="false" ht="15" hidden="false" customHeight="false" outlineLevel="0" collapsed="false">
      <c r="B15" s="3" t="s">
        <v>11</v>
      </c>
    </row>
    <row r="16" customFormat="false" ht="23.85" hidden="false" customHeight="false" outlineLevel="0" collapsed="false">
      <c r="B16" s="3" t="s">
        <v>12</v>
      </c>
    </row>
    <row r="17" customFormat="false" ht="23.85" hidden="false" customHeight="false" outlineLevel="0" collapsed="false">
      <c r="B17" s="3" t="s">
        <v>13</v>
      </c>
    </row>
    <row r="18" customFormat="false" ht="15" hidden="false" customHeight="false" outlineLevel="0" collapsed="false">
      <c r="B18" s="3"/>
    </row>
    <row r="19" customFormat="false" ht="15" hidden="false" customHeight="false" outlineLevel="0" collapsed="false">
      <c r="B19" s="4" t="s">
        <v>14</v>
      </c>
    </row>
    <row r="20" customFormat="false" ht="15" hidden="false" customHeight="false" outlineLevel="0" collapsed="false">
      <c r="B20" s="3" t="s">
        <v>15</v>
      </c>
    </row>
    <row r="21" customFormat="false" ht="15" hidden="false" customHeight="false" outlineLevel="0" collapsed="false">
      <c r="B21" s="3" t="s">
        <v>16</v>
      </c>
    </row>
    <row r="22" customFormat="false" ht="23.85" hidden="false" customHeight="false" outlineLevel="0" collapsed="false">
      <c r="B22" s="3" t="s">
        <v>17</v>
      </c>
    </row>
    <row r="23" customFormat="false" ht="15" hidden="false" customHeight="false" outlineLevel="0" collapsed="false">
      <c r="B23" s="3" t="s">
        <v>18</v>
      </c>
    </row>
    <row r="24" customFormat="false" ht="15" hidden="false" customHeight="false" outlineLevel="0" collapsed="false">
      <c r="B24" s="3" t="s">
        <v>19</v>
      </c>
    </row>
    <row r="25" customFormat="false" ht="15" hidden="false" customHeight="false" outlineLevel="0" collapsed="false">
      <c r="B25" s="3" t="s">
        <v>20</v>
      </c>
    </row>
    <row r="26" customFormat="false" ht="15" hidden="false" customHeight="false" outlineLevel="0" collapsed="false">
      <c r="B26" s="3" t="s">
        <v>21</v>
      </c>
    </row>
    <row r="27" customFormat="false" ht="15" hidden="false" customHeight="false" outlineLevel="0" collapsed="false">
      <c r="B27" s="3"/>
    </row>
    <row r="28" customFormat="false" ht="15" hidden="false" customHeight="false" outlineLevel="0" collapsed="false">
      <c r="B28" s="4" t="s">
        <v>22</v>
      </c>
    </row>
    <row r="29" customFormat="false" ht="23.85" hidden="false" customHeight="false" outlineLevel="0" collapsed="false">
      <c r="B29" s="3" t="s">
        <v>23</v>
      </c>
    </row>
    <row r="30" customFormat="false" ht="15" hidden="false" customHeight="false" outlineLevel="0" collapsed="false">
      <c r="B30" s="3"/>
    </row>
    <row r="31" customFormat="false" ht="15" hidden="false" customHeight="false" outlineLevel="0" collapsed="false">
      <c r="B31" s="4" t="s">
        <v>24</v>
      </c>
    </row>
    <row r="32" customFormat="false" ht="15" hidden="false" customHeight="false" outlineLevel="0" collapsed="false">
      <c r="B32" s="3" t="s">
        <v>25</v>
      </c>
    </row>
    <row r="33" customFormat="false" ht="15" hidden="false" customHeight="false" outlineLevel="0" collapsed="false">
      <c r="B33" s="3"/>
    </row>
    <row r="34" customFormat="false" ht="15" hidden="false" customHeight="false" outlineLevel="0" collapsed="false">
      <c r="B34" s="5" t="s">
        <v>26</v>
      </c>
    </row>
    <row r="35" customFormat="false" ht="15" hidden="false" customHeight="false" outlineLevel="0" collapsed="false">
      <c r="B35" s="6" t="s">
        <v>27</v>
      </c>
    </row>
  </sheetData>
  <hyperlinks>
    <hyperlink ref="B35" r:id="rId1" display="Free template from katalaga.com/tools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79"/>
    <pageSetUpPr fitToPage="false"/>
  </sheetPr>
  <dimension ref="A1:E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16"/>
    <col collapsed="false" customWidth="true" hidden="false" outlineLevel="0" max="4" min="4" style="0" width="14"/>
    <col collapsed="false" customWidth="true" hidden="false" outlineLevel="0" max="5" min="5" style="0" width="16"/>
  </cols>
  <sheetData>
    <row r="1" customFormat="false" ht="30" hidden="false" customHeight="true" outlineLevel="0" collapsed="false">
      <c r="A1" s="7" t="s">
        <v>28</v>
      </c>
      <c r="B1" s="7" t="s">
        <v>29</v>
      </c>
      <c r="C1" s="7" t="s">
        <v>30</v>
      </c>
      <c r="D1" s="8" t="s">
        <v>31</v>
      </c>
      <c r="E1" s="7" t="s">
        <v>32</v>
      </c>
    </row>
    <row r="2" customFormat="false" ht="15" hidden="false" customHeight="false" outlineLevel="0" collapsed="false">
      <c r="A2" s="9" t="s">
        <v>33</v>
      </c>
      <c r="B2" s="10" t="n">
        <v>6200</v>
      </c>
      <c r="C2" s="10" t="n">
        <v>900</v>
      </c>
      <c r="D2" s="11" t="n">
        <f aca="false">N(B2)-N(C2)</f>
        <v>5300</v>
      </c>
      <c r="E2" s="12" t="s">
        <v>34</v>
      </c>
    </row>
    <row r="3" customFormat="false" ht="15" hidden="false" customHeight="false" outlineLevel="0" collapsed="false">
      <c r="A3" s="9" t="s">
        <v>35</v>
      </c>
      <c r="B3" s="10" t="n">
        <v>5800</v>
      </c>
      <c r="C3" s="10" t="n">
        <v>650</v>
      </c>
      <c r="D3" s="11" t="n">
        <f aca="false">N(B3)-N(C3)</f>
        <v>5150</v>
      </c>
      <c r="E3" s="12" t="s">
        <v>34</v>
      </c>
    </row>
    <row r="4" customFormat="false" ht="15" hidden="false" customHeight="false" outlineLevel="0" collapsed="false">
      <c r="A4" s="9" t="s">
        <v>36</v>
      </c>
      <c r="B4" s="10" t="n">
        <v>7100</v>
      </c>
      <c r="C4" s="10" t="n">
        <v>1200</v>
      </c>
      <c r="D4" s="11" t="n">
        <f aca="false">N(B4)-N(C4)</f>
        <v>5900</v>
      </c>
      <c r="E4" s="12" t="s">
        <v>34</v>
      </c>
    </row>
    <row r="5" customFormat="false" ht="15" hidden="false" customHeight="false" outlineLevel="0" collapsed="false">
      <c r="A5" s="9" t="s">
        <v>37</v>
      </c>
      <c r="B5" s="10" t="n">
        <v>6500</v>
      </c>
      <c r="C5" s="10" t="n">
        <v>700</v>
      </c>
      <c r="D5" s="11" t="n">
        <f aca="false">N(B5)-N(C5)</f>
        <v>5800</v>
      </c>
      <c r="E5" s="12" t="s">
        <v>34</v>
      </c>
    </row>
    <row r="6" customFormat="false" ht="15" hidden="false" customHeight="false" outlineLevel="0" collapsed="false">
      <c r="A6" s="9" t="s">
        <v>38</v>
      </c>
      <c r="B6" s="10" t="n">
        <v>6900</v>
      </c>
      <c r="C6" s="10" t="n">
        <v>800</v>
      </c>
      <c r="D6" s="11" t="n">
        <f aca="false">N(B6)-N(C6)</f>
        <v>6100</v>
      </c>
      <c r="E6" s="12" t="s">
        <v>34</v>
      </c>
    </row>
    <row r="7" customFormat="false" ht="15" hidden="false" customHeight="false" outlineLevel="0" collapsed="false">
      <c r="A7" s="9" t="s">
        <v>39</v>
      </c>
      <c r="B7" s="10" t="n">
        <v>7400</v>
      </c>
      <c r="C7" s="10" t="n">
        <v>950</v>
      </c>
      <c r="D7" s="11" t="n">
        <f aca="false">N(B7)-N(C7)</f>
        <v>6450</v>
      </c>
      <c r="E7" s="12" t="s">
        <v>34</v>
      </c>
    </row>
    <row r="8" customFormat="false" ht="15" hidden="false" customHeight="false" outlineLevel="0" collapsed="false">
      <c r="A8" s="9" t="s">
        <v>40</v>
      </c>
      <c r="B8" s="10" t="n">
        <v>6000</v>
      </c>
      <c r="C8" s="10" t="n">
        <v>600</v>
      </c>
      <c r="D8" s="11" t="n">
        <f aca="false">N(B8)-N(C8)</f>
        <v>5400</v>
      </c>
      <c r="E8" s="12" t="s">
        <v>34</v>
      </c>
    </row>
    <row r="9" customFormat="false" ht="15" hidden="false" customHeight="false" outlineLevel="0" collapsed="false">
      <c r="A9" s="9" t="s">
        <v>41</v>
      </c>
      <c r="B9" s="10" t="n">
        <v>6800</v>
      </c>
      <c r="C9" s="10" t="n">
        <v>750</v>
      </c>
      <c r="D9" s="11" t="n">
        <f aca="false">N(B9)-N(C9)</f>
        <v>6050</v>
      </c>
      <c r="E9" s="12" t="s">
        <v>34</v>
      </c>
    </row>
    <row r="10" customFormat="false" ht="15" hidden="false" customHeight="false" outlineLevel="0" collapsed="false">
      <c r="A10" s="9" t="s">
        <v>42</v>
      </c>
      <c r="B10" s="10" t="n">
        <v>7200</v>
      </c>
      <c r="C10" s="10" t="n">
        <v>820</v>
      </c>
      <c r="D10" s="11" t="n">
        <f aca="false">N(B10)-N(C10)</f>
        <v>6380</v>
      </c>
      <c r="E10" s="12" t="s">
        <v>34</v>
      </c>
    </row>
    <row r="11" customFormat="false" ht="15" hidden="false" customHeight="false" outlineLevel="0" collapsed="false">
      <c r="A11" s="9" t="s">
        <v>43</v>
      </c>
      <c r="B11" s="10" t="n">
        <v>7000</v>
      </c>
      <c r="C11" s="10" t="n">
        <v>800</v>
      </c>
      <c r="D11" s="11" t="n">
        <f aca="false">N(B11)-N(C11)</f>
        <v>6200</v>
      </c>
      <c r="E11" s="12" t="s">
        <v>44</v>
      </c>
    </row>
    <row r="12" customFormat="false" ht="15" hidden="false" customHeight="false" outlineLevel="0" collapsed="false">
      <c r="A12" s="9" t="s">
        <v>45</v>
      </c>
      <c r="B12" s="10" t="n">
        <v>7000</v>
      </c>
      <c r="C12" s="10" t="n">
        <v>800</v>
      </c>
      <c r="D12" s="11" t="n">
        <f aca="false">N(B12)-N(C12)</f>
        <v>6200</v>
      </c>
      <c r="E12" s="12" t="s">
        <v>44</v>
      </c>
    </row>
    <row r="13" customFormat="false" ht="15" hidden="false" customHeight="false" outlineLevel="0" collapsed="false">
      <c r="A13" s="9" t="s">
        <v>46</v>
      </c>
      <c r="B13" s="10" t="n">
        <v>7000</v>
      </c>
      <c r="C13" s="10" t="n">
        <v>800</v>
      </c>
      <c r="D13" s="11" t="n">
        <f aca="false">N(B13)-N(C13)</f>
        <v>6200</v>
      </c>
      <c r="E13" s="12" t="s">
        <v>44</v>
      </c>
    </row>
    <row r="14" customFormat="false" ht="15" hidden="false" customHeight="false" outlineLevel="0" collapsed="false">
      <c r="A14" s="13" t="s">
        <v>47</v>
      </c>
      <c r="B14" s="14" t="n">
        <f aca="false">SUM(B2:B13)</f>
        <v>80900</v>
      </c>
      <c r="C14" s="14" t="n">
        <f aca="false">SUM(C2:C13)</f>
        <v>9770</v>
      </c>
      <c r="D14" s="14" t="n">
        <f aca="false">SUM(D2:D13)</f>
        <v>71130</v>
      </c>
    </row>
    <row r="16" customFormat="false" ht="15" hidden="false" customHeight="false" outlineLevel="0" collapsed="false">
      <c r="A16" s="15" t="s">
        <v>48</v>
      </c>
    </row>
    <row r="17" customFormat="false" ht="15" hidden="false" customHeight="false" outlineLevel="0" collapsed="false">
      <c r="A17" s="15" t="s">
        <v>49</v>
      </c>
    </row>
  </sheetData>
  <dataValidations count="2">
    <dataValidation allowBlank="true" error="Choose an option from the list." errorStyle="warning" errorTitle="Pick from the list" operator="between" showDropDown="false" showErrorMessage="true" showInputMessage="false" sqref="E2:E13" type="list">
      <formula1>"Actual,Estimate"</formula1>
      <formula2>0</formula2>
    </dataValidation>
    <dataValidation allowBlank="true" error="Enter a number of 0 or more, without currency symbols." errorStyle="stop" errorTitle="Check the number" operator="greaterThanOrEqual" showDropDown="false" showErrorMessage="true" showInputMessage="false" sqref="B2:C13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79"/>
    <pageSetUpPr fitToPage="true"/>
  </sheetPr>
  <dimension ref="B1:E6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3" min="3" style="0" width="16"/>
    <col collapsed="false" customWidth="true" hidden="false" outlineLevel="0" max="4" min="4" style="0" width="66"/>
    <col collapsed="false" customWidth="true" hidden="false" outlineLevel="0" max="5" min="5" style="0" width="14"/>
  </cols>
  <sheetData>
    <row r="1" customFormat="false" ht="19.7" hidden="false" customHeight="false" outlineLevel="0" collapsed="false">
      <c r="B1" s="16" t="s">
        <v>50</v>
      </c>
    </row>
    <row r="2" customFormat="false" ht="15" hidden="false" customHeight="false" outlineLevel="0" collapsed="false">
      <c r="B2" s="15" t="s">
        <v>51</v>
      </c>
    </row>
    <row r="4" customFormat="false" ht="15" hidden="false" customHeight="false" outlineLevel="0" collapsed="false">
      <c r="B4" s="17" t="s">
        <v>52</v>
      </c>
    </row>
    <row r="5" customFormat="false" ht="15" hidden="false" customHeight="false" outlineLevel="0" collapsed="false">
      <c r="B5" s="12" t="s">
        <v>53</v>
      </c>
      <c r="C5" s="18" t="s">
        <v>54</v>
      </c>
      <c r="D5" s="19" t="s">
        <v>55</v>
      </c>
    </row>
    <row r="6" customFormat="false" ht="15" hidden="false" customHeight="false" outlineLevel="0" collapsed="false">
      <c r="B6" s="12" t="s">
        <v>56</v>
      </c>
      <c r="C6" s="20" t="n">
        <v>0</v>
      </c>
      <c r="D6" s="19" t="s">
        <v>57</v>
      </c>
    </row>
    <row r="7" customFormat="false" ht="15" hidden="false" customHeight="false" outlineLevel="0" collapsed="false">
      <c r="B7" s="12" t="s">
        <v>58</v>
      </c>
      <c r="C7" s="20" t="n">
        <v>0</v>
      </c>
      <c r="D7" s="19" t="s">
        <v>59</v>
      </c>
    </row>
    <row r="8" customFormat="false" ht="15" hidden="false" customHeight="false" outlineLevel="0" collapsed="false">
      <c r="B8" s="12" t="s">
        <v>60</v>
      </c>
      <c r="C8" s="20" t="n">
        <v>0</v>
      </c>
      <c r="D8" s="19" t="s">
        <v>61</v>
      </c>
    </row>
    <row r="10" customFormat="false" ht="15" hidden="false" customHeight="false" outlineLevel="0" collapsed="false">
      <c r="B10" s="17" t="s">
        <v>62</v>
      </c>
    </row>
    <row r="11" customFormat="false" ht="15" hidden="false" customHeight="false" outlineLevel="0" collapsed="false">
      <c r="B11" s="9" t="s">
        <v>63</v>
      </c>
      <c r="C11" s="21" t="n">
        <f aca="false">'Income &amp; Expenses'!D14</f>
        <v>71130</v>
      </c>
      <c r="D11" s="19" t="s">
        <v>64</v>
      </c>
    </row>
    <row r="12" customFormat="false" ht="15" hidden="false" customHeight="false" outlineLevel="0" collapsed="false">
      <c r="B12" s="12" t="s">
        <v>65</v>
      </c>
      <c r="C12" s="20" t="n">
        <v>0</v>
      </c>
      <c r="D12" s="19" t="s">
        <v>66</v>
      </c>
    </row>
    <row r="13" customFormat="false" ht="15" hidden="false" customHeight="false" outlineLevel="0" collapsed="false">
      <c r="B13" s="12" t="s">
        <v>67</v>
      </c>
      <c r="C13" s="20" t="n">
        <v>0</v>
      </c>
      <c r="D13" s="19" t="s">
        <v>68</v>
      </c>
    </row>
    <row r="14" customFormat="false" ht="15" hidden="false" customHeight="false" outlineLevel="0" collapsed="false">
      <c r="B14" s="12" t="s">
        <v>69</v>
      </c>
      <c r="C14" s="20" t="n">
        <v>0</v>
      </c>
      <c r="D14" s="19" t="s">
        <v>70</v>
      </c>
    </row>
    <row r="15" customFormat="false" ht="15" hidden="false" customHeight="false" outlineLevel="0" collapsed="false">
      <c r="B15" s="12" t="s">
        <v>71</v>
      </c>
      <c r="C15" s="18" t="s">
        <v>72</v>
      </c>
      <c r="D15" s="19" t="s">
        <v>73</v>
      </c>
    </row>
    <row r="16" customFormat="false" ht="15" hidden="false" customHeight="false" outlineLevel="0" collapsed="false">
      <c r="B16" s="17" t="s">
        <v>74</v>
      </c>
    </row>
    <row r="17" customFormat="false" ht="15" hidden="false" customHeight="false" outlineLevel="0" collapsed="false">
      <c r="B17" s="12" t="s">
        <v>75</v>
      </c>
      <c r="C17" s="20" t="n">
        <v>0</v>
      </c>
      <c r="D17" s="19" t="s">
        <v>76</v>
      </c>
    </row>
    <row r="18" customFormat="false" ht="15" hidden="false" customHeight="false" outlineLevel="0" collapsed="false">
      <c r="B18" s="12" t="s">
        <v>77</v>
      </c>
      <c r="C18" s="20" t="n">
        <v>0</v>
      </c>
      <c r="D18" s="19" t="s">
        <v>78</v>
      </c>
    </row>
    <row r="20" customFormat="false" ht="15" hidden="false" customHeight="false" outlineLevel="0" collapsed="false">
      <c r="B20" s="17" t="s">
        <v>79</v>
      </c>
    </row>
    <row r="21" customFormat="false" ht="15" hidden="false" customHeight="false" outlineLevel="0" collapsed="false">
      <c r="B21" s="12" t="s">
        <v>80</v>
      </c>
      <c r="C21" s="10" t="n">
        <f aca="false">IF($C$11*'2026 Tax Figures'!$B$31&lt;'2026 Tax Figures'!$B$36,0,$C$11*'2026 Tax Figures'!$B$31)</f>
        <v>65688.555</v>
      </c>
      <c r="D21" s="19" t="s">
        <v>81</v>
      </c>
    </row>
    <row r="22" customFormat="false" ht="15" hidden="false" customHeight="false" outlineLevel="0" collapsed="false">
      <c r="B22" s="12" t="s">
        <v>82</v>
      </c>
      <c r="C22" s="10" t="n">
        <f aca="false">'2026 Tax Figures'!$B$32*MIN($C$21,MAX(0,'2026 Tax Figures'!$B$33-$C$6))</f>
        <v>8145.38082</v>
      </c>
      <c r="D22" s="19" t="s">
        <v>83</v>
      </c>
    </row>
    <row r="23" customFormat="false" ht="15" hidden="false" customHeight="false" outlineLevel="0" collapsed="false">
      <c r="B23" s="12" t="s">
        <v>84</v>
      </c>
      <c r="C23" s="10" t="n">
        <f aca="false">'2026 Tax Figures'!$B$34*$C$21</f>
        <v>1904.968095</v>
      </c>
    </row>
    <row r="24" customFormat="false" ht="15" hidden="false" customHeight="false" outlineLevel="0" collapsed="false">
      <c r="B24" s="9" t="s">
        <v>85</v>
      </c>
      <c r="C24" s="21" t="n">
        <f aca="false">$C$22+$C$23</f>
        <v>10050.348915</v>
      </c>
    </row>
    <row r="25" customFormat="false" ht="15" hidden="false" customHeight="false" outlineLevel="0" collapsed="false">
      <c r="B25" s="12" t="s">
        <v>86</v>
      </c>
      <c r="C25" s="10" t="n">
        <f aca="false">'2026 Tax Figures'!$B$35*MAX(0,$C$6+$C$21-INDEX('2026 Tax Figures'!$B$8:$E$8,MATCH($C$5,'2026 Tax Figures'!$B$4:$E$4,0)))</f>
        <v>0</v>
      </c>
      <c r="D25" s="19" t="s">
        <v>87</v>
      </c>
    </row>
    <row r="27" customFormat="false" ht="15" hidden="false" customHeight="false" outlineLevel="0" collapsed="false">
      <c r="B27" s="17" t="s">
        <v>88</v>
      </c>
    </row>
    <row r="28" customFormat="false" ht="15" hidden="false" customHeight="false" outlineLevel="0" collapsed="false">
      <c r="B28" s="12" t="s">
        <v>89</v>
      </c>
      <c r="C28" s="10" t="n">
        <f aca="false">$C$24/2</f>
        <v>5025.1744575</v>
      </c>
    </row>
    <row r="29" customFormat="false" ht="15" hidden="false" customHeight="false" outlineLevel="0" collapsed="false">
      <c r="B29" s="9" t="s">
        <v>90</v>
      </c>
      <c r="C29" s="21" t="n">
        <f aca="false">MAX(0,$C$11+$C$6+$C$8-$C$28-$C$12-$C$13-$C$14)</f>
        <v>66104.8255425</v>
      </c>
    </row>
    <row r="30" customFormat="false" ht="15" hidden="false" customHeight="false" outlineLevel="0" collapsed="false">
      <c r="B30" s="12" t="s">
        <v>91</v>
      </c>
      <c r="C30" s="10" t="n">
        <f aca="false">INDEX('2026 Tax Figures'!$B$5:$E$5,MATCH($C$5,'2026 Tax Figures'!$B$4:$E$4,0))</f>
        <v>16100</v>
      </c>
    </row>
    <row r="31" customFormat="false" ht="15" hidden="false" customHeight="false" outlineLevel="0" collapsed="false">
      <c r="B31" s="12" t="s">
        <v>92</v>
      </c>
      <c r="C31" s="10" t="n">
        <f aca="false">MAX($C$30,$C$17)+$C$18</f>
        <v>16100</v>
      </c>
    </row>
    <row r="32" customFormat="false" ht="15" hidden="false" customHeight="false" outlineLevel="0" collapsed="false">
      <c r="B32" s="12" t="s">
        <v>93</v>
      </c>
      <c r="C32" s="10" t="n">
        <f aca="false">MAX(0,$C$29-$C$31)</f>
        <v>50004.8255425</v>
      </c>
    </row>
    <row r="33" customFormat="false" ht="15" hidden="false" customHeight="false" outlineLevel="0" collapsed="false">
      <c r="B33" s="12" t="s">
        <v>94</v>
      </c>
      <c r="C33" s="10" t="n">
        <f aca="false">MAX(0,$C$11-$C$28-$C$12-$C$13)</f>
        <v>66104.8255425</v>
      </c>
      <c r="D33" s="19" t="s">
        <v>95</v>
      </c>
    </row>
    <row r="34" customFormat="false" ht="15" hidden="false" customHeight="false" outlineLevel="0" collapsed="false">
      <c r="B34" s="12" t="s">
        <v>96</v>
      </c>
      <c r="C34" s="10" t="n">
        <f aca="false">INDEX('2026 Tax Figures'!$B$6:$E$6,MATCH($C$5,'2026 Tax Figures'!$B$4:$E$4,0))</f>
        <v>201750</v>
      </c>
    </row>
    <row r="35" customFormat="false" ht="15" hidden="false" customHeight="false" outlineLevel="0" collapsed="false">
      <c r="B35" s="12" t="s">
        <v>97</v>
      </c>
      <c r="C35" s="10" t="n">
        <f aca="false">MIN('2026 Tax Figures'!$B$37*$C$33*IF($C$15="Yes",(1-MIN(1,MAX(0,($C$32-$C$34)/(INDEX('2026 Tax Figures'!$B$7:$E$7,MATCH($C$5,'2026 Tax Figures'!$B$4:$E$4,0))-$C$34))))^2,1-MIN(1,MAX(0,($C$32-$C$34)/(INDEX('2026 Tax Figures'!$B$7:$E$7,MATCH($C$5,'2026 Tax Figures'!$B$4:$E$4,0))-$C$34)))),'2026 Tax Figures'!$B$37*$C$32)</f>
        <v>10000.9651085</v>
      </c>
      <c r="D35" s="19" t="s">
        <v>98</v>
      </c>
    </row>
    <row r="36" customFormat="false" ht="15" hidden="false" customHeight="false" outlineLevel="0" collapsed="false">
      <c r="B36" s="9" t="s">
        <v>99</v>
      </c>
      <c r="C36" s="21" t="n">
        <f aca="false">MAX(0,$C$32-$C$35)</f>
        <v>40003.860434</v>
      </c>
    </row>
    <row r="37" customFormat="false" ht="15" hidden="false" customHeight="false" outlineLevel="0" collapsed="false">
      <c r="B37" s="9" t="s">
        <v>100</v>
      </c>
      <c r="C37" s="21" t="n">
        <f aca="false">INDEX(INDEX('2026 Tax Figures'!$B$22:$E$28,0,MATCH($C$5,'2026 Tax Figures'!$B$4:$E$4,0)),MATCH($C$36,INDEX('2026 Tax Figures'!$B$12:$E$18,0,MATCH($C$5,'2026 Tax Figures'!$B$4:$E$4,0)),1))+INDEX('2026 Tax Figures'!$A$12:$A$18,MATCH($C$36,INDEX('2026 Tax Figures'!$B$12:$E$18,0,MATCH($C$5,'2026 Tax Figures'!$B$4:$E$4,0)),1))*($C$36-INDEX(INDEX('2026 Tax Figures'!$B$12:$E$18,0,MATCH($C$5,'2026 Tax Figures'!$B$4:$E$4,0)),MATCH($C$36,INDEX('2026 Tax Figures'!$B$12:$E$18,0,MATCH($C$5,'2026 Tax Figures'!$B$4:$E$4,0)),1)))</f>
        <v>4552.46325208</v>
      </c>
    </row>
    <row r="38" customFormat="false" ht="15" hidden="false" customHeight="false" outlineLevel="0" collapsed="false">
      <c r="B38" s="12" t="s">
        <v>101</v>
      </c>
      <c r="C38" s="22" t="n">
        <f aca="false">IF($C$36=0,"-",INDEX('2026 Tax Figures'!$A$12:$A$18,MATCH($C$36,INDEX('2026 Tax Figures'!$B$12:$E$18,0,MATCH($C$5,'2026 Tax Figures'!$B$4:$E$4,0)),1)))</f>
        <v>0.12</v>
      </c>
    </row>
    <row r="40" customFormat="false" ht="15" hidden="false" customHeight="false" outlineLevel="0" collapsed="false">
      <c r="B40" s="17" t="s">
        <v>102</v>
      </c>
    </row>
    <row r="41" customFormat="false" ht="15" hidden="false" customHeight="false" outlineLevel="0" collapsed="false">
      <c r="B41" s="9" t="s">
        <v>103</v>
      </c>
      <c r="C41" s="21" t="n">
        <f aca="false">$C$37+$C$24+$C$25</f>
        <v>14602.81216708</v>
      </c>
    </row>
    <row r="42" customFormat="false" ht="15" hidden="false" customHeight="false" outlineLevel="0" collapsed="false">
      <c r="B42" s="12" t="s">
        <v>104</v>
      </c>
      <c r="C42" s="23" t="n">
        <f aca="false">IF($C$11&gt;0,$C$41/$C$11,0)</f>
        <v>0.20529751394742</v>
      </c>
      <c r="D42" s="19" t="s">
        <v>105</v>
      </c>
    </row>
    <row r="43" customFormat="false" ht="15" hidden="false" customHeight="false" outlineLevel="0" collapsed="false">
      <c r="B43" s="9" t="s">
        <v>106</v>
      </c>
      <c r="C43" s="21" t="n">
        <f aca="false">MAX(0,$C$41-$C$7)</f>
        <v>14602.81216708</v>
      </c>
    </row>
    <row r="45" customFormat="false" ht="15" hidden="false" customHeight="false" outlineLevel="0" collapsed="false">
      <c r="B45" s="17" t="s">
        <v>107</v>
      </c>
    </row>
    <row r="46" customFormat="false" ht="15" hidden="false" customHeight="false" outlineLevel="0" collapsed="false">
      <c r="B46" s="12" t="s">
        <v>108</v>
      </c>
      <c r="C46" s="20"/>
      <c r="D46" s="19" t="s">
        <v>109</v>
      </c>
    </row>
    <row r="47" customFormat="false" ht="15" hidden="false" customHeight="false" outlineLevel="0" collapsed="false">
      <c r="B47" s="12" t="s">
        <v>110</v>
      </c>
      <c r="C47" s="20"/>
      <c r="D47" s="19" t="s">
        <v>111</v>
      </c>
    </row>
    <row r="48" customFormat="false" ht="15" hidden="false" customHeight="false" outlineLevel="0" collapsed="false">
      <c r="B48" s="12" t="s">
        <v>112</v>
      </c>
      <c r="C48" s="22" t="n">
        <f aca="false">IF(N($C$47)&gt;INDEX('2026 Tax Figures'!$B$9:$E$9,MATCH($C$5,'2026 Tax Figures'!$B$4:$E$4,0)),1.1,1)</f>
        <v>1</v>
      </c>
      <c r="D48" s="19" t="s">
        <v>113</v>
      </c>
    </row>
    <row r="49" customFormat="false" ht="15" hidden="false" customHeight="false" outlineLevel="0" collapsed="false">
      <c r="B49" s="12" t="s">
        <v>114</v>
      </c>
      <c r="C49" s="10" t="n">
        <f aca="false">IF($C$46="",0.9*$C$41,MIN(0.9*$C$41,$C$48*$C$46))</f>
        <v>13142.530950372</v>
      </c>
      <c r="D49" s="19" t="s">
        <v>115</v>
      </c>
    </row>
    <row r="50" customFormat="false" ht="15" hidden="false" customHeight="false" outlineLevel="0" collapsed="false">
      <c r="B50" s="9" t="s">
        <v>116</v>
      </c>
      <c r="C50" s="21" t="n">
        <f aca="false">MAX(0,$C$49-$C$7)</f>
        <v>13142.530950372</v>
      </c>
    </row>
    <row r="51" customFormat="false" ht="30" hidden="false" customHeight="true" outlineLevel="0" collapsed="false">
      <c r="B51" s="12" t="s">
        <v>117</v>
      </c>
      <c r="C51" s="24" t="str">
        <f aca="false">IF(AND(ISNUMBER($C$46),$C$46=0),"Probably not - you owed no 2025 tax (if 2025 was a full 12-month year)",IF($C$43&lt;'2026 Tax Figures'!$B$38,"Probably not - you'll owe under $1,000",IF($C$50&lt;=0,"No - your withholding covers it","Yes - see the schedule below")))</f>
        <v>Yes - see the schedule below</v>
      </c>
    </row>
    <row r="53" customFormat="false" ht="15" hidden="false" customHeight="false" outlineLevel="0" collapsed="false">
      <c r="B53" s="17" t="s">
        <v>118</v>
      </c>
    </row>
    <row r="54" customFormat="false" ht="19.5" hidden="false" customHeight="true" outlineLevel="0" collapsed="false">
      <c r="B54" s="7" t="s">
        <v>119</v>
      </c>
      <c r="C54" s="7" t="s">
        <v>120</v>
      </c>
      <c r="D54" s="7" t="s">
        <v>121</v>
      </c>
      <c r="E54" s="25" t="s">
        <v>122</v>
      </c>
    </row>
    <row r="55" customFormat="false" ht="15" hidden="false" customHeight="false" outlineLevel="0" collapsed="false">
      <c r="B55" s="12" t="s">
        <v>123</v>
      </c>
      <c r="C55" s="26" t="n">
        <v>46127</v>
      </c>
      <c r="D55" s="27" t="n">
        <f aca="false">IF(LEFT($C$51,3)="Yes",$C$50/4,0)</f>
        <v>3285.632737593</v>
      </c>
      <c r="E55" s="28"/>
    </row>
    <row r="56" customFormat="false" ht="15" hidden="false" customHeight="false" outlineLevel="0" collapsed="false">
      <c r="B56" s="12" t="s">
        <v>124</v>
      </c>
      <c r="C56" s="26" t="n">
        <v>46188</v>
      </c>
      <c r="D56" s="27" t="n">
        <f aca="false">IF(LEFT($C$51,3)="Yes",$C$50/4,0)</f>
        <v>3285.632737593</v>
      </c>
      <c r="E56" s="28"/>
    </row>
    <row r="57" customFormat="false" ht="15" hidden="false" customHeight="false" outlineLevel="0" collapsed="false">
      <c r="B57" s="12" t="s">
        <v>125</v>
      </c>
      <c r="C57" s="26" t="n">
        <v>46280</v>
      </c>
      <c r="D57" s="27" t="n">
        <f aca="false">IF(LEFT($C$51,3)="Yes",$C$50/4,0)</f>
        <v>3285.632737593</v>
      </c>
      <c r="E57" s="28"/>
    </row>
    <row r="58" customFormat="false" ht="15" hidden="false" customHeight="false" outlineLevel="0" collapsed="false">
      <c r="B58" s="12" t="s">
        <v>126</v>
      </c>
      <c r="C58" s="26" t="n">
        <v>46402</v>
      </c>
      <c r="D58" s="27" t="n">
        <f aca="false">IF(LEFT($C$51,3)="Yes",$C$50/4,0)</f>
        <v>3285.632737593</v>
      </c>
      <c r="E58" s="28"/>
    </row>
    <row r="59" customFormat="false" ht="15" hidden="false" customHeight="false" outlineLevel="0" collapsed="false">
      <c r="B59" s="13" t="s">
        <v>127</v>
      </c>
      <c r="D59" s="29" t="n">
        <f aca="false">MAX(0,SUM(D55:D58)-SUM(E55:E58))</f>
        <v>13142.530950372</v>
      </c>
    </row>
    <row r="61" customFormat="false" ht="15" hidden="false" customHeight="false" outlineLevel="0" collapsed="false">
      <c r="B61" s="15" t="s">
        <v>128</v>
      </c>
    </row>
    <row r="62" customFormat="false" ht="15" hidden="false" customHeight="false" outlineLevel="0" collapsed="false">
      <c r="B62" s="15" t="s">
        <v>129</v>
      </c>
    </row>
    <row r="63" customFormat="false" ht="15" hidden="false" customHeight="false" outlineLevel="0" collapsed="false">
      <c r="B63" s="15" t="s">
        <v>130</v>
      </c>
    </row>
  </sheetData>
  <conditionalFormatting sqref="C55:C58">
    <cfRule type="expression" priority="2" aboveAverage="0" equalAverage="0" bottom="0" percent="0" rank="0" text="" dxfId="0">
      <formula>AND(C55&lt;TODAY(),N(E55)&lt;N(D55))</formula>
    </cfRule>
  </conditionalFormatting>
  <dataValidations count="3">
    <dataValidation allowBlank="true" error="Enter a number of 0 or more, without currency symbols." errorStyle="stop" errorTitle="Check the number" operator="greaterThanOrEqual" showDropDown="false" showErrorMessage="true" showInputMessage="false" sqref="C6:C8 C12:C14 C17:C18 C46:C47 E55:E58" type="decimal">
      <formula1>0</formula1>
      <formula2>0</formula2>
    </dataValidation>
    <dataValidation allowBlank="true" error="Choose an option from the list." errorStyle="stop" errorTitle="Pick from the list" operator="between" showDropDown="false" showErrorMessage="true" showInputMessage="false" sqref="C5" type="list">
      <formula1>"Single,Married filing jointly,Married filing separately,Head of household"</formula1>
      <formula2>0</formula2>
    </dataValidation>
    <dataValidation allowBlank="true" error="Choose an option from the list." errorStyle="stop" errorTitle="Pick from the list" operator="between" showDropDown="false" showErrorMessage="true" showInputMessage="false" sqref="C15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95959"/>
    <pageSetUpPr fitToPage="false"/>
  </sheetPr>
  <dimension ref="A1:F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5" min="2" style="0" width="16"/>
    <col collapsed="false" customWidth="true" hidden="false" outlineLevel="0" max="6" min="6" style="0" width="60"/>
  </cols>
  <sheetData>
    <row r="1" customFormat="false" ht="17.35" hidden="false" customHeight="false" outlineLevel="0" collapsed="false">
      <c r="A1" s="30" t="s">
        <v>131</v>
      </c>
    </row>
    <row r="2" customFormat="false" ht="15" hidden="false" customHeight="false" outlineLevel="0" collapsed="false">
      <c r="A2" s="15" t="s">
        <v>132</v>
      </c>
    </row>
    <row r="4" customFormat="false" ht="31.5" hidden="false" customHeight="true" outlineLevel="0" collapsed="false">
      <c r="A4" s="7" t="s">
        <v>53</v>
      </c>
      <c r="B4" s="7" t="s">
        <v>54</v>
      </c>
      <c r="C4" s="7" t="s">
        <v>133</v>
      </c>
      <c r="D4" s="7" t="s">
        <v>134</v>
      </c>
      <c r="E4" s="7" t="s">
        <v>135</v>
      </c>
      <c r="F4" s="25" t="s">
        <v>136</v>
      </c>
    </row>
    <row r="5" customFormat="false" ht="15" hidden="false" customHeight="false" outlineLevel="0" collapsed="false">
      <c r="A5" s="0" t="s">
        <v>91</v>
      </c>
      <c r="B5" s="31" t="n">
        <v>16100</v>
      </c>
      <c r="C5" s="31" t="n">
        <v>32200</v>
      </c>
      <c r="D5" s="31" t="n">
        <v>16100</v>
      </c>
      <c r="E5" s="31" t="n">
        <v>24150</v>
      </c>
      <c r="F5" s="19" t="s">
        <v>137</v>
      </c>
    </row>
    <row r="6" customFormat="false" ht="15" hidden="false" customHeight="false" outlineLevel="0" collapsed="false">
      <c r="A6" s="0" t="s">
        <v>138</v>
      </c>
      <c r="B6" s="31" t="n">
        <v>201750</v>
      </c>
      <c r="C6" s="31" t="n">
        <v>403500</v>
      </c>
      <c r="D6" s="31" t="n">
        <v>201775</v>
      </c>
      <c r="E6" s="31" t="n">
        <v>201750</v>
      </c>
      <c r="F6" s="19" t="s">
        <v>139</v>
      </c>
    </row>
    <row r="7" customFormat="false" ht="15" hidden="false" customHeight="false" outlineLevel="0" collapsed="false">
      <c r="A7" s="0" t="s">
        <v>140</v>
      </c>
      <c r="B7" s="31" t="n">
        <v>276750</v>
      </c>
      <c r="C7" s="31" t="n">
        <v>553500</v>
      </c>
      <c r="D7" s="31" t="n">
        <v>276775</v>
      </c>
      <c r="E7" s="31" t="n">
        <v>276750</v>
      </c>
      <c r="F7" s="19" t="s">
        <v>139</v>
      </c>
    </row>
    <row r="8" customFormat="false" ht="15" hidden="false" customHeight="false" outlineLevel="0" collapsed="false">
      <c r="A8" s="0" t="s">
        <v>141</v>
      </c>
      <c r="B8" s="31" t="n">
        <v>200000</v>
      </c>
      <c r="C8" s="31" t="n">
        <v>250000</v>
      </c>
      <c r="D8" s="31" t="n">
        <v>125000</v>
      </c>
      <c r="E8" s="31" t="n">
        <v>200000</v>
      </c>
      <c r="F8" s="19" t="s">
        <v>142</v>
      </c>
    </row>
    <row r="9" customFormat="false" ht="15" hidden="false" customHeight="false" outlineLevel="0" collapsed="false">
      <c r="A9" s="0" t="s">
        <v>143</v>
      </c>
      <c r="B9" s="31" t="n">
        <v>150000</v>
      </c>
      <c r="C9" s="31" t="n">
        <v>150000</v>
      </c>
      <c r="D9" s="31" t="n">
        <v>75000</v>
      </c>
      <c r="E9" s="31" t="n">
        <v>150000</v>
      </c>
      <c r="F9" s="19" t="s">
        <v>144</v>
      </c>
    </row>
    <row r="10" customFormat="false" ht="15" hidden="false" customHeight="false" outlineLevel="0" collapsed="false">
      <c r="A10" s="17" t="s">
        <v>145</v>
      </c>
      <c r="F10" s="19" t="s">
        <v>146</v>
      </c>
    </row>
    <row r="11" customFormat="false" ht="31.5" hidden="false" customHeight="true" outlineLevel="0" collapsed="false">
      <c r="A11" s="7" t="s">
        <v>147</v>
      </c>
      <c r="B11" s="7" t="s">
        <v>54</v>
      </c>
      <c r="C11" s="7" t="s">
        <v>133</v>
      </c>
      <c r="D11" s="7" t="s">
        <v>134</v>
      </c>
      <c r="E11" s="7" t="s">
        <v>135</v>
      </c>
    </row>
    <row r="12" customFormat="false" ht="15" hidden="false" customHeight="false" outlineLevel="0" collapsed="false">
      <c r="A12" s="32" t="n">
        <v>0.1</v>
      </c>
      <c r="B12" s="31" t="n">
        <v>0</v>
      </c>
      <c r="C12" s="31" t="n">
        <v>0</v>
      </c>
      <c r="D12" s="31" t="n">
        <v>0</v>
      </c>
      <c r="E12" s="31" t="n">
        <v>0</v>
      </c>
      <c r="F12" s="19"/>
    </row>
    <row r="13" customFormat="false" ht="15" hidden="false" customHeight="false" outlineLevel="0" collapsed="false">
      <c r="A13" s="32" t="n">
        <v>0.12</v>
      </c>
      <c r="B13" s="31" t="n">
        <v>12400</v>
      </c>
      <c r="C13" s="31" t="n">
        <v>24800</v>
      </c>
      <c r="D13" s="31" t="n">
        <v>12400</v>
      </c>
      <c r="E13" s="31" t="n">
        <v>17700</v>
      </c>
      <c r="F13" s="19"/>
    </row>
    <row r="14" customFormat="false" ht="15" hidden="false" customHeight="false" outlineLevel="0" collapsed="false">
      <c r="A14" s="32" t="n">
        <v>0.22</v>
      </c>
      <c r="B14" s="31" t="n">
        <v>50400</v>
      </c>
      <c r="C14" s="31" t="n">
        <v>100800</v>
      </c>
      <c r="D14" s="31" t="n">
        <v>50400</v>
      </c>
      <c r="E14" s="31" t="n">
        <v>67450</v>
      </c>
      <c r="F14" s="19"/>
    </row>
    <row r="15" customFormat="false" ht="15" hidden="false" customHeight="false" outlineLevel="0" collapsed="false">
      <c r="A15" s="32" t="n">
        <v>0.24</v>
      </c>
      <c r="B15" s="31" t="n">
        <v>105700</v>
      </c>
      <c r="C15" s="31" t="n">
        <v>211400</v>
      </c>
      <c r="D15" s="31" t="n">
        <v>105700</v>
      </c>
      <c r="E15" s="31" t="n">
        <v>105700</v>
      </c>
      <c r="F15" s="19"/>
    </row>
    <row r="16" customFormat="false" ht="15" hidden="false" customHeight="false" outlineLevel="0" collapsed="false">
      <c r="A16" s="32" t="n">
        <v>0.32</v>
      </c>
      <c r="B16" s="31" t="n">
        <v>201775</v>
      </c>
      <c r="C16" s="31" t="n">
        <v>403550</v>
      </c>
      <c r="D16" s="31" t="n">
        <v>201775</v>
      </c>
      <c r="E16" s="31" t="n">
        <v>201750</v>
      </c>
      <c r="F16" s="19"/>
    </row>
    <row r="17" customFormat="false" ht="15" hidden="false" customHeight="false" outlineLevel="0" collapsed="false">
      <c r="A17" s="32" t="n">
        <v>0.35</v>
      </c>
      <c r="B17" s="31" t="n">
        <v>256225</v>
      </c>
      <c r="C17" s="31" t="n">
        <v>512450</v>
      </c>
      <c r="D17" s="31" t="n">
        <v>256225</v>
      </c>
      <c r="E17" s="31" t="n">
        <v>256200</v>
      </c>
      <c r="F17" s="19"/>
    </row>
    <row r="18" customFormat="false" ht="15" hidden="false" customHeight="false" outlineLevel="0" collapsed="false">
      <c r="A18" s="32" t="n">
        <v>0.37</v>
      </c>
      <c r="B18" s="31" t="n">
        <v>640600</v>
      </c>
      <c r="C18" s="31" t="n">
        <v>768700</v>
      </c>
      <c r="D18" s="31" t="n">
        <v>384350</v>
      </c>
      <c r="E18" s="31" t="n">
        <v>640600</v>
      </c>
      <c r="F18" s="19"/>
    </row>
    <row r="19" customFormat="false" ht="15" hidden="false" customHeight="false" outlineLevel="0" collapsed="false">
      <c r="F19" s="19"/>
    </row>
    <row r="20" customFormat="false" ht="15" hidden="false" customHeight="false" outlineLevel="0" collapsed="false">
      <c r="A20" s="17" t="s">
        <v>148</v>
      </c>
      <c r="F20" s="19"/>
    </row>
    <row r="21" customFormat="false" ht="31.5" hidden="false" customHeight="true" outlineLevel="0" collapsed="false">
      <c r="A21" s="7" t="s">
        <v>147</v>
      </c>
      <c r="B21" s="7" t="s">
        <v>54</v>
      </c>
      <c r="C21" s="7" t="s">
        <v>133</v>
      </c>
      <c r="D21" s="7" t="s">
        <v>134</v>
      </c>
      <c r="E21" s="7" t="s">
        <v>135</v>
      </c>
    </row>
    <row r="22" customFormat="false" ht="15" hidden="false" customHeight="false" outlineLevel="0" collapsed="false">
      <c r="A22" s="32" t="n">
        <f aca="false">A12</f>
        <v>0.1</v>
      </c>
      <c r="B22" s="33" t="n">
        <v>0</v>
      </c>
      <c r="C22" s="33" t="n">
        <v>0</v>
      </c>
      <c r="D22" s="33" t="n">
        <v>0</v>
      </c>
      <c r="E22" s="33" t="n">
        <v>0</v>
      </c>
      <c r="F22" s="19"/>
    </row>
    <row r="23" customFormat="false" ht="15" hidden="false" customHeight="false" outlineLevel="0" collapsed="false">
      <c r="A23" s="32" t="n">
        <f aca="false">A13</f>
        <v>0.12</v>
      </c>
      <c r="B23" s="33" t="n">
        <f aca="false">B22+$A12*(B13-B12)</f>
        <v>1240</v>
      </c>
      <c r="C23" s="33" t="n">
        <f aca="false">C22+$A12*(C13-C12)</f>
        <v>2480</v>
      </c>
      <c r="D23" s="33" t="n">
        <f aca="false">D22+$A12*(D13-D12)</f>
        <v>1240</v>
      </c>
      <c r="E23" s="33" t="n">
        <f aca="false">E22+$A12*(E13-E12)</f>
        <v>1770</v>
      </c>
      <c r="F23" s="19"/>
    </row>
    <row r="24" customFormat="false" ht="15" hidden="false" customHeight="false" outlineLevel="0" collapsed="false">
      <c r="A24" s="32" t="n">
        <f aca="false">A14</f>
        <v>0.22</v>
      </c>
      <c r="B24" s="33" t="n">
        <f aca="false">B23+$A13*(B14-B13)</f>
        <v>5800</v>
      </c>
      <c r="C24" s="33" t="n">
        <f aca="false">C23+$A13*(C14-C13)</f>
        <v>11600</v>
      </c>
      <c r="D24" s="33" t="n">
        <f aca="false">D23+$A13*(D14-D13)</f>
        <v>5800</v>
      </c>
      <c r="E24" s="33" t="n">
        <f aca="false">E23+$A13*(E14-E13)</f>
        <v>7740</v>
      </c>
      <c r="F24" s="19"/>
    </row>
    <row r="25" customFormat="false" ht="15" hidden="false" customHeight="false" outlineLevel="0" collapsed="false">
      <c r="A25" s="32" t="n">
        <f aca="false">A15</f>
        <v>0.24</v>
      </c>
      <c r="B25" s="33" t="n">
        <f aca="false">B24+$A14*(B15-B14)</f>
        <v>17966</v>
      </c>
      <c r="C25" s="33" t="n">
        <f aca="false">C24+$A14*(C15-C14)</f>
        <v>35932</v>
      </c>
      <c r="D25" s="33" t="n">
        <f aca="false">D24+$A14*(D15-D14)</f>
        <v>17966</v>
      </c>
      <c r="E25" s="33" t="n">
        <f aca="false">E24+$A14*(E15-E14)</f>
        <v>16155</v>
      </c>
      <c r="F25" s="19"/>
    </row>
    <row r="26" customFormat="false" ht="15" hidden="false" customHeight="false" outlineLevel="0" collapsed="false">
      <c r="A26" s="32" t="n">
        <f aca="false">A16</f>
        <v>0.32</v>
      </c>
      <c r="B26" s="33" t="n">
        <f aca="false">B25+$A15*(B16-B15)</f>
        <v>41024</v>
      </c>
      <c r="C26" s="33" t="n">
        <f aca="false">C25+$A15*(C16-C15)</f>
        <v>82048</v>
      </c>
      <c r="D26" s="33" t="n">
        <f aca="false">D25+$A15*(D16-D15)</f>
        <v>41024</v>
      </c>
      <c r="E26" s="33" t="n">
        <f aca="false">E25+$A15*(E16-E15)</f>
        <v>39207</v>
      </c>
      <c r="F26" s="19"/>
    </row>
    <row r="27" customFormat="false" ht="15" hidden="false" customHeight="false" outlineLevel="0" collapsed="false">
      <c r="A27" s="32" t="n">
        <f aca="false">A17</f>
        <v>0.35</v>
      </c>
      <c r="B27" s="33" t="n">
        <f aca="false">B26+$A16*(B17-B16)</f>
        <v>58448</v>
      </c>
      <c r="C27" s="33" t="n">
        <f aca="false">C26+$A16*(C17-C16)</f>
        <v>116896</v>
      </c>
      <c r="D27" s="33" t="n">
        <f aca="false">D26+$A16*(D17-D16)</f>
        <v>58448</v>
      </c>
      <c r="E27" s="33" t="n">
        <f aca="false">E26+$A16*(E17-E16)</f>
        <v>56631</v>
      </c>
      <c r="F27" s="19"/>
    </row>
    <row r="28" customFormat="false" ht="15" hidden="false" customHeight="false" outlineLevel="0" collapsed="false">
      <c r="A28" s="32" t="n">
        <f aca="false">A18</f>
        <v>0.37</v>
      </c>
      <c r="B28" s="33" t="n">
        <f aca="false">B27+$A17*(B18-B17)</f>
        <v>192979.25</v>
      </c>
      <c r="C28" s="33" t="n">
        <f aca="false">C27+$A17*(C18-C17)</f>
        <v>206583.5</v>
      </c>
      <c r="D28" s="33" t="n">
        <f aca="false">D27+$A17*(D18-D17)</f>
        <v>103291.75</v>
      </c>
      <c r="E28" s="33" t="n">
        <f aca="false">E27+$A17*(E18-E17)</f>
        <v>191171</v>
      </c>
      <c r="F28" s="19"/>
    </row>
    <row r="29" customFormat="false" ht="15" hidden="false" customHeight="false" outlineLevel="0" collapsed="false">
      <c r="F29" s="19"/>
    </row>
    <row r="30" customFormat="false" ht="15" hidden="false" customHeight="false" outlineLevel="0" collapsed="false">
      <c r="A30" s="17" t="s">
        <v>85</v>
      </c>
      <c r="F30" s="19"/>
    </row>
    <row r="31" customFormat="false" ht="15" hidden="false" customHeight="false" outlineLevel="0" collapsed="false">
      <c r="A31" s="0" t="s">
        <v>149</v>
      </c>
      <c r="B31" s="34" t="n">
        <v>0.9235</v>
      </c>
      <c r="F31" s="19" t="s">
        <v>150</v>
      </c>
    </row>
    <row r="32" customFormat="false" ht="15" hidden="false" customHeight="false" outlineLevel="0" collapsed="false">
      <c r="A32" s="0" t="s">
        <v>151</v>
      </c>
      <c r="B32" s="35" t="n">
        <v>0.124</v>
      </c>
      <c r="F32" s="19" t="s">
        <v>152</v>
      </c>
    </row>
    <row r="33" customFormat="false" ht="15" hidden="false" customHeight="false" outlineLevel="0" collapsed="false">
      <c r="A33" s="0" t="s">
        <v>153</v>
      </c>
      <c r="B33" s="31" t="n">
        <v>184500</v>
      </c>
      <c r="F33" s="19" t="s">
        <v>154</v>
      </c>
    </row>
    <row r="34" customFormat="false" ht="15" hidden="false" customHeight="false" outlineLevel="0" collapsed="false">
      <c r="A34" s="0" t="s">
        <v>155</v>
      </c>
      <c r="B34" s="35" t="n">
        <v>0.029</v>
      </c>
      <c r="F34" s="19" t="s">
        <v>156</v>
      </c>
    </row>
    <row r="35" customFormat="false" ht="15" hidden="false" customHeight="false" outlineLevel="0" collapsed="false">
      <c r="A35" s="0" t="s">
        <v>157</v>
      </c>
      <c r="B35" s="35" t="n">
        <v>0.009</v>
      </c>
      <c r="F35" s="19" t="s">
        <v>158</v>
      </c>
    </row>
    <row r="36" customFormat="false" ht="15" hidden="false" customHeight="false" outlineLevel="0" collapsed="false">
      <c r="A36" s="0" t="s">
        <v>159</v>
      </c>
      <c r="B36" s="31" t="n">
        <v>400</v>
      </c>
      <c r="F36" s="19" t="s">
        <v>160</v>
      </c>
    </row>
    <row r="37" customFormat="false" ht="15" hidden="false" customHeight="false" outlineLevel="0" collapsed="false">
      <c r="A37" s="0" t="s">
        <v>161</v>
      </c>
      <c r="B37" s="36" t="n">
        <v>0.2</v>
      </c>
      <c r="F37" s="19" t="s">
        <v>162</v>
      </c>
    </row>
    <row r="38" customFormat="false" ht="15" hidden="false" customHeight="false" outlineLevel="0" collapsed="false">
      <c r="A38" s="0" t="s">
        <v>163</v>
      </c>
      <c r="B38" s="31" t="n">
        <v>1000</v>
      </c>
      <c r="F38" s="19" t="s">
        <v>164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LibreOffice/24.8.7.2$Linux_X86_64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2026-10-19T18:24:49Z</dcterms:created>
  <dc:creator>Katalaga Hakim</dc:creator>
  <dc:description/>
  <dc:language>en-US</dc:language>
  <cp:lastModifiedBy/>
  <dcterms:modified xsi:type="dcterms:W3CDTF">2026-10-19T18:24:49Z</dcterms:modified>
  <cp:revision>0</cp:revision>
  <dc:subject>Free 2026 freelancer tax estimator from katalaga.com/tools</dc:subject>
  <dc:title>Freelancer Quarterly Tax Estimator 2026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